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Rohelise kooli programm\Jäätmed ja ressursikulud\"/>
    </mc:Choice>
  </mc:AlternateContent>
  <xr:revisionPtr revIDLastSave="0" documentId="13_ncr:1_{304CC26E-8F33-4E1C-8E0E-B1C6CAB28F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ERGIAKULU" sheetId="1" r:id="rId1"/>
    <sheet name="NÄIDUD" sheetId="2" r:id="rId2"/>
    <sheet name="Tartu ilm" sheetId="3" r:id="rId3"/>
    <sheet name="aruanne 202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5" i="4" l="1"/>
  <c r="O163" i="4"/>
  <c r="O161" i="4"/>
  <c r="O159" i="4"/>
  <c r="O157" i="4"/>
  <c r="O155" i="4"/>
  <c r="O150" i="4"/>
  <c r="O148" i="4"/>
  <c r="O146" i="4"/>
  <c r="O144" i="4"/>
  <c r="O142" i="4"/>
  <c r="O140" i="4"/>
  <c r="O135" i="4"/>
  <c r="O133" i="4"/>
  <c r="O131" i="4"/>
  <c r="O129" i="4"/>
  <c r="O127" i="4"/>
  <c r="O125" i="4"/>
  <c r="O120" i="4"/>
  <c r="O118" i="4"/>
  <c r="O116" i="4"/>
  <c r="O114" i="4"/>
  <c r="O112" i="4"/>
  <c r="O110" i="4"/>
  <c r="O105" i="4"/>
  <c r="O103" i="4"/>
  <c r="O101" i="4"/>
  <c r="O99" i="4"/>
  <c r="O97" i="4"/>
  <c r="O95" i="4"/>
  <c r="O90" i="4"/>
  <c r="O88" i="4"/>
  <c r="S9" i="4" s="1"/>
  <c r="O86" i="4"/>
  <c r="S8" i="4" s="1"/>
  <c r="O84" i="4"/>
  <c r="O82" i="4"/>
  <c r="O80" i="4"/>
  <c r="O78" i="4"/>
  <c r="O73" i="4"/>
  <c r="O71" i="4"/>
  <c r="O69" i="4"/>
  <c r="O67" i="4"/>
  <c r="O65" i="4"/>
  <c r="O63" i="4"/>
  <c r="O61" i="4"/>
  <c r="O56" i="4"/>
  <c r="O54" i="4"/>
  <c r="O52" i="4"/>
  <c r="O50" i="4"/>
  <c r="O48" i="4"/>
  <c r="O46" i="4"/>
  <c r="O44" i="4"/>
  <c r="O42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17" i="4"/>
  <c r="O15" i="4"/>
  <c r="O13" i="4"/>
  <c r="O11" i="4"/>
  <c r="S7" i="4" s="1"/>
  <c r="S10" i="4"/>
  <c r="O9" i="4"/>
  <c r="S6" i="4" s="1"/>
  <c r="O7" i="4"/>
  <c r="S5" i="4" s="1"/>
  <c r="O5" i="4"/>
  <c r="S4" i="4"/>
  <c r="O3" i="4"/>
  <c r="S3" i="4" s="1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AA49" i="2"/>
  <c r="Y49" i="2"/>
  <c r="W49" i="2"/>
  <c r="U49" i="2"/>
  <c r="R49" i="2"/>
  <c r="Q49" i="2"/>
  <c r="O49" i="2"/>
  <c r="M49" i="2"/>
  <c r="I49" i="2"/>
  <c r="K49" i="2" s="1"/>
  <c r="G49" i="2"/>
  <c r="E49" i="2"/>
  <c r="C49" i="2"/>
  <c r="AA48" i="2"/>
  <c r="Y48" i="2"/>
  <c r="W48" i="2"/>
  <c r="U48" i="2"/>
  <c r="R48" i="2"/>
  <c r="Q48" i="2"/>
  <c r="O48" i="2"/>
  <c r="M48" i="2"/>
  <c r="I48" i="2"/>
  <c r="K48" i="2" s="1"/>
  <c r="G48" i="2"/>
  <c r="E48" i="2"/>
  <c r="C48" i="2"/>
  <c r="Y47" i="2"/>
  <c r="W47" i="2"/>
  <c r="U47" i="2"/>
  <c r="R47" i="2"/>
  <c r="Q47" i="2"/>
  <c r="O47" i="2"/>
  <c r="M47" i="2"/>
  <c r="I47" i="2"/>
  <c r="K47" i="2" s="1"/>
  <c r="G47" i="2"/>
  <c r="E47" i="2"/>
  <c r="C47" i="2"/>
  <c r="AA46" i="2"/>
  <c r="Y46" i="2"/>
  <c r="W46" i="2"/>
  <c r="U46" i="2"/>
  <c r="R46" i="2"/>
  <c r="S48" i="2" s="1"/>
  <c r="Q46" i="2"/>
  <c r="O46" i="2"/>
  <c r="M46" i="2"/>
  <c r="I46" i="2"/>
  <c r="K46" i="2" s="1"/>
  <c r="G46" i="2"/>
  <c r="E46" i="2"/>
  <c r="C46" i="2"/>
  <c r="AA45" i="2"/>
  <c r="Y45" i="2"/>
  <c r="W45" i="2"/>
  <c r="U45" i="2"/>
  <c r="R45" i="2"/>
  <c r="S46" i="2" s="1"/>
  <c r="Q45" i="2"/>
  <c r="O45" i="2"/>
  <c r="M45" i="2"/>
  <c r="K45" i="2"/>
  <c r="I45" i="2"/>
  <c r="G45" i="2"/>
  <c r="E45" i="2"/>
  <c r="C45" i="2"/>
  <c r="AA44" i="2"/>
  <c r="Y44" i="2"/>
  <c r="W44" i="2"/>
  <c r="U44" i="2"/>
  <c r="R44" i="2"/>
  <c r="Q44" i="2"/>
  <c r="O44" i="2"/>
  <c r="M44" i="2"/>
  <c r="K44" i="2"/>
  <c r="I44" i="2"/>
  <c r="G44" i="2"/>
  <c r="E44" i="2"/>
  <c r="C44" i="2"/>
  <c r="AA43" i="2"/>
  <c r="Y43" i="2"/>
  <c r="W43" i="2"/>
  <c r="U43" i="2"/>
  <c r="R43" i="2"/>
  <c r="S44" i="2" s="1"/>
  <c r="Q43" i="2"/>
  <c r="O43" i="2"/>
  <c r="M43" i="2"/>
  <c r="I43" i="2"/>
  <c r="K43" i="2" s="1"/>
  <c r="G43" i="2"/>
  <c r="E43" i="2"/>
  <c r="C43" i="2"/>
  <c r="AA42" i="2"/>
  <c r="Y42" i="2"/>
  <c r="W42" i="2"/>
  <c r="U42" i="2"/>
  <c r="R42" i="2"/>
  <c r="S43" i="2" s="1"/>
  <c r="Q42" i="2"/>
  <c r="O42" i="2"/>
  <c r="M42" i="2"/>
  <c r="K42" i="2"/>
  <c r="I42" i="2"/>
  <c r="G42" i="2"/>
  <c r="E42" i="2"/>
  <c r="C42" i="2"/>
  <c r="AA41" i="2"/>
  <c r="Y41" i="2"/>
  <c r="W41" i="2"/>
  <c r="U41" i="2"/>
  <c r="R41" i="2"/>
  <c r="Q41" i="2"/>
  <c r="O41" i="2"/>
  <c r="M41" i="2"/>
  <c r="I41" i="2"/>
  <c r="K41" i="2" s="1"/>
  <c r="G41" i="2"/>
  <c r="E41" i="2"/>
  <c r="C41" i="2"/>
  <c r="AA40" i="2"/>
  <c r="Y40" i="2"/>
  <c r="W40" i="2"/>
  <c r="U40" i="2"/>
  <c r="R40" i="2"/>
  <c r="S41" i="2" s="1"/>
  <c r="Q40" i="2"/>
  <c r="O40" i="2"/>
  <c r="M40" i="2"/>
  <c r="I40" i="2"/>
  <c r="K40" i="2" s="1"/>
  <c r="G40" i="2"/>
  <c r="E40" i="2"/>
  <c r="C40" i="2"/>
  <c r="AA39" i="2"/>
  <c r="Y39" i="2"/>
  <c r="W39" i="2"/>
  <c r="U39" i="2"/>
  <c r="R39" i="2"/>
  <c r="Q39" i="2"/>
  <c r="O39" i="2"/>
  <c r="M39" i="2"/>
  <c r="I39" i="2"/>
  <c r="K39" i="2" s="1"/>
  <c r="G39" i="2"/>
  <c r="E39" i="2"/>
  <c r="C39" i="2"/>
  <c r="AA38" i="2"/>
  <c r="Y38" i="2"/>
  <c r="W38" i="2"/>
  <c r="U38" i="2"/>
  <c r="R38" i="2"/>
  <c r="Q38" i="2"/>
  <c r="O38" i="2"/>
  <c r="M38" i="2"/>
  <c r="I38" i="2"/>
  <c r="K38" i="2" s="1"/>
  <c r="G38" i="2"/>
  <c r="E38" i="2"/>
  <c r="C38" i="2"/>
  <c r="AA37" i="2"/>
  <c r="Y37" i="2"/>
  <c r="W37" i="2"/>
  <c r="U37" i="2"/>
  <c r="R37" i="2"/>
  <c r="S38" i="2" s="1"/>
  <c r="Q37" i="2"/>
  <c r="O37" i="2"/>
  <c r="M37" i="2"/>
  <c r="K37" i="2"/>
  <c r="G37" i="2"/>
  <c r="E37" i="2"/>
  <c r="C37" i="2"/>
  <c r="AA36" i="2"/>
  <c r="Y36" i="2"/>
  <c r="W36" i="2"/>
  <c r="U36" i="2"/>
  <c r="R36" i="2"/>
  <c r="Q36" i="2"/>
  <c r="O36" i="2"/>
  <c r="M36" i="2"/>
  <c r="K36" i="2"/>
  <c r="G36" i="2"/>
  <c r="E36" i="2"/>
  <c r="C36" i="2"/>
  <c r="AA35" i="2"/>
  <c r="Y35" i="2"/>
  <c r="W35" i="2"/>
  <c r="U35" i="2"/>
  <c r="R35" i="2"/>
  <c r="S36" i="2" s="1"/>
  <c r="Q35" i="2"/>
  <c r="O35" i="2"/>
  <c r="M35" i="2"/>
  <c r="K35" i="2"/>
  <c r="G35" i="2"/>
  <c r="E35" i="2"/>
  <c r="C35" i="2"/>
  <c r="AA34" i="2"/>
  <c r="Y34" i="2"/>
  <c r="W34" i="2"/>
  <c r="U34" i="2"/>
  <c r="R34" i="2"/>
  <c r="Q34" i="2"/>
  <c r="O34" i="2"/>
  <c r="M34" i="2"/>
  <c r="K34" i="2"/>
  <c r="G34" i="2"/>
  <c r="E34" i="2"/>
  <c r="C34" i="2"/>
  <c r="AA33" i="2"/>
  <c r="Y33" i="2"/>
  <c r="W33" i="2"/>
  <c r="U33" i="2"/>
  <c r="R33" i="2"/>
  <c r="S34" i="2" s="1"/>
  <c r="Q33" i="2"/>
  <c r="O33" i="2"/>
  <c r="M33" i="2"/>
  <c r="K33" i="2"/>
  <c r="G33" i="2"/>
  <c r="E33" i="2"/>
  <c r="C33" i="2"/>
  <c r="AA32" i="2"/>
  <c r="Y32" i="2"/>
  <c r="W32" i="2"/>
  <c r="U32" i="2"/>
  <c r="R32" i="2"/>
  <c r="Q32" i="2"/>
  <c r="O32" i="2"/>
  <c r="M32" i="2"/>
  <c r="K32" i="2"/>
  <c r="G32" i="2"/>
  <c r="E32" i="2"/>
  <c r="C32" i="2"/>
  <c r="AA31" i="2"/>
  <c r="Y31" i="2"/>
  <c r="W31" i="2"/>
  <c r="U31" i="2"/>
  <c r="R31" i="2"/>
  <c r="S32" i="2" s="1"/>
  <c r="Q31" i="2"/>
  <c r="O31" i="2"/>
  <c r="M31" i="2"/>
  <c r="K31" i="2"/>
  <c r="G31" i="2"/>
  <c r="E31" i="2"/>
  <c r="C31" i="2"/>
  <c r="AA30" i="2"/>
  <c r="Y30" i="2"/>
  <c r="W30" i="2"/>
  <c r="U30" i="2"/>
  <c r="R30" i="2"/>
  <c r="Q30" i="2"/>
  <c r="O30" i="2"/>
  <c r="M30" i="2"/>
  <c r="K30" i="2"/>
  <c r="G30" i="2"/>
  <c r="E30" i="2"/>
  <c r="C30" i="2"/>
  <c r="AA29" i="2"/>
  <c r="Y29" i="2"/>
  <c r="W29" i="2"/>
  <c r="U29" i="2"/>
  <c r="R29" i="2"/>
  <c r="S30" i="2" s="1"/>
  <c r="Q29" i="2"/>
  <c r="O29" i="2"/>
  <c r="M29" i="2"/>
  <c r="K29" i="2"/>
  <c r="G29" i="2"/>
  <c r="E29" i="2"/>
  <c r="C29" i="2"/>
  <c r="AA28" i="2"/>
  <c r="Y28" i="2"/>
  <c r="W28" i="2"/>
  <c r="U28" i="2"/>
  <c r="R28" i="2"/>
  <c r="Q28" i="2"/>
  <c r="O28" i="2"/>
  <c r="M28" i="2"/>
  <c r="K28" i="2"/>
  <c r="G28" i="2"/>
  <c r="E28" i="2"/>
  <c r="C28" i="2"/>
  <c r="AA27" i="2"/>
  <c r="Y27" i="2"/>
  <c r="W27" i="2"/>
  <c r="U27" i="2"/>
  <c r="R27" i="2"/>
  <c r="S28" i="2" s="1"/>
  <c r="Q27" i="2"/>
  <c r="O27" i="2"/>
  <c r="M27" i="2"/>
  <c r="K27" i="2"/>
  <c r="G27" i="2"/>
  <c r="E27" i="2"/>
  <c r="C27" i="2"/>
  <c r="AA26" i="2"/>
  <c r="Y26" i="2"/>
  <c r="W26" i="2"/>
  <c r="U26" i="2"/>
  <c r="R26" i="2"/>
  <c r="Q26" i="2"/>
  <c r="O26" i="2"/>
  <c r="M26" i="2"/>
  <c r="K26" i="2"/>
  <c r="G26" i="2"/>
  <c r="E26" i="2"/>
  <c r="C26" i="2"/>
  <c r="AA25" i="2"/>
  <c r="Y25" i="2"/>
  <c r="W25" i="2"/>
  <c r="U25" i="2"/>
  <c r="R25" i="2"/>
  <c r="S26" i="2" s="1"/>
  <c r="Q25" i="2"/>
  <c r="O25" i="2"/>
  <c r="M25" i="2"/>
  <c r="K25" i="2"/>
  <c r="G25" i="2"/>
  <c r="E25" i="2"/>
  <c r="C25" i="2"/>
  <c r="AA24" i="2"/>
  <c r="Y24" i="2"/>
  <c r="W24" i="2"/>
  <c r="U24" i="2"/>
  <c r="R24" i="2"/>
  <c r="Q24" i="2"/>
  <c r="O24" i="2"/>
  <c r="M24" i="2"/>
  <c r="K24" i="2"/>
  <c r="G24" i="2"/>
  <c r="E24" i="2"/>
  <c r="C24" i="2"/>
  <c r="AA23" i="2"/>
  <c r="Y23" i="2"/>
  <c r="W23" i="2"/>
  <c r="U23" i="2"/>
  <c r="R23" i="2"/>
  <c r="S24" i="2" s="1"/>
  <c r="Q23" i="2"/>
  <c r="O23" i="2"/>
  <c r="M23" i="2"/>
  <c r="K23" i="2"/>
  <c r="G23" i="2"/>
  <c r="E23" i="2"/>
  <c r="C23" i="2"/>
  <c r="AA22" i="2"/>
  <c r="Y22" i="2"/>
  <c r="W22" i="2"/>
  <c r="U22" i="2"/>
  <c r="R22" i="2"/>
  <c r="Q22" i="2"/>
  <c r="O22" i="2"/>
  <c r="M22" i="2"/>
  <c r="K22" i="2"/>
  <c r="G22" i="2"/>
  <c r="E22" i="2"/>
  <c r="C22" i="2"/>
  <c r="AA21" i="2"/>
  <c r="Y21" i="2"/>
  <c r="W21" i="2"/>
  <c r="U21" i="2"/>
  <c r="R21" i="2"/>
  <c r="S22" i="2" s="1"/>
  <c r="Q21" i="2"/>
  <c r="O21" i="2"/>
  <c r="M21" i="2"/>
  <c r="K21" i="2"/>
  <c r="G21" i="2"/>
  <c r="E21" i="2"/>
  <c r="C21" i="2"/>
  <c r="AA20" i="2"/>
  <c r="Y20" i="2"/>
  <c r="W20" i="2"/>
  <c r="U20" i="2"/>
  <c r="R20" i="2"/>
  <c r="Q20" i="2"/>
  <c r="O20" i="2"/>
  <c r="M20" i="2"/>
  <c r="K20" i="2"/>
  <c r="G20" i="2"/>
  <c r="E20" i="2"/>
  <c r="C20" i="2"/>
  <c r="AA19" i="2"/>
  <c r="Y19" i="2"/>
  <c r="W19" i="2"/>
  <c r="U19" i="2"/>
  <c r="R19" i="2"/>
  <c r="S20" i="2" s="1"/>
  <c r="Q19" i="2"/>
  <c r="O19" i="2"/>
  <c r="M19" i="2"/>
  <c r="K19" i="2"/>
  <c r="G19" i="2"/>
  <c r="E19" i="2"/>
  <c r="C19" i="2"/>
  <c r="AA18" i="2"/>
  <c r="Y18" i="2"/>
  <c r="W18" i="2"/>
  <c r="U18" i="2"/>
  <c r="R18" i="2"/>
  <c r="Q18" i="2"/>
  <c r="O18" i="2"/>
  <c r="M18" i="2"/>
  <c r="K18" i="2"/>
  <c r="G18" i="2"/>
  <c r="E18" i="2"/>
  <c r="C18" i="2"/>
  <c r="AA17" i="2"/>
  <c r="Y17" i="2"/>
  <c r="W17" i="2"/>
  <c r="U17" i="2"/>
  <c r="R17" i="2"/>
  <c r="S18" i="2" s="1"/>
  <c r="Q17" i="2"/>
  <c r="O17" i="2"/>
  <c r="M17" i="2"/>
  <c r="K17" i="2"/>
  <c r="G17" i="2"/>
  <c r="E17" i="2"/>
  <c r="C17" i="2"/>
  <c r="AA16" i="2"/>
  <c r="Y16" i="2"/>
  <c r="W16" i="2"/>
  <c r="U16" i="2"/>
  <c r="R16" i="2"/>
  <c r="Q16" i="2"/>
  <c r="O16" i="2"/>
  <c r="M16" i="2"/>
  <c r="K16" i="2"/>
  <c r="G16" i="2"/>
  <c r="E16" i="2"/>
  <c r="C16" i="2"/>
  <c r="AA15" i="2"/>
  <c r="Y15" i="2"/>
  <c r="W15" i="2"/>
  <c r="U15" i="2"/>
  <c r="R15" i="2"/>
  <c r="S16" i="2" s="1"/>
  <c r="Q15" i="2"/>
  <c r="O15" i="2"/>
  <c r="M15" i="2"/>
  <c r="K15" i="2"/>
  <c r="G15" i="2"/>
  <c r="E15" i="2"/>
  <c r="C15" i="2"/>
  <c r="AA14" i="2"/>
  <c r="Y14" i="2"/>
  <c r="W14" i="2"/>
  <c r="U14" i="2"/>
  <c r="R14" i="2"/>
  <c r="Q14" i="2"/>
  <c r="O14" i="2"/>
  <c r="M14" i="2"/>
  <c r="K14" i="2"/>
  <c r="G14" i="2"/>
  <c r="E14" i="2"/>
  <c r="C14" i="2"/>
  <c r="AA13" i="2"/>
  <c r="Y13" i="2"/>
  <c r="W13" i="2"/>
  <c r="U13" i="2"/>
  <c r="R13" i="2"/>
  <c r="S14" i="2" s="1"/>
  <c r="Q13" i="2"/>
  <c r="O13" i="2"/>
  <c r="M13" i="2"/>
  <c r="K13" i="2"/>
  <c r="G13" i="2"/>
  <c r="E13" i="2"/>
  <c r="C13" i="2"/>
  <c r="AA12" i="2"/>
  <c r="Y12" i="2"/>
  <c r="W12" i="2"/>
  <c r="U12" i="2"/>
  <c r="R12" i="2"/>
  <c r="Q12" i="2"/>
  <c r="O12" i="2"/>
  <c r="M12" i="2"/>
  <c r="K12" i="2"/>
  <c r="G12" i="2"/>
  <c r="E12" i="2"/>
  <c r="C12" i="2"/>
  <c r="AA11" i="2"/>
  <c r="Y11" i="2"/>
  <c r="W11" i="2"/>
  <c r="R11" i="2"/>
  <c r="S12" i="2" s="1"/>
  <c r="Q11" i="2"/>
  <c r="O11" i="2"/>
  <c r="M11" i="2"/>
  <c r="K11" i="2"/>
  <c r="G11" i="2"/>
  <c r="E11" i="2"/>
  <c r="C11" i="2"/>
  <c r="AA10" i="2"/>
  <c r="Y10" i="2"/>
  <c r="W10" i="2"/>
  <c r="U10" i="2"/>
  <c r="R10" i="2"/>
  <c r="Q10" i="2"/>
  <c r="O10" i="2"/>
  <c r="M10" i="2"/>
  <c r="K10" i="2"/>
  <c r="G10" i="2"/>
  <c r="E10" i="2"/>
  <c r="C10" i="2"/>
  <c r="AA9" i="2"/>
  <c r="Y9" i="2"/>
  <c r="W9" i="2"/>
  <c r="U9" i="2"/>
  <c r="R9" i="2"/>
  <c r="S10" i="2" s="1"/>
  <c r="Q9" i="2"/>
  <c r="O9" i="2"/>
  <c r="M9" i="2"/>
  <c r="K9" i="2"/>
  <c r="G9" i="2"/>
  <c r="E9" i="2"/>
  <c r="C9" i="2"/>
  <c r="AA8" i="2"/>
  <c r="Y8" i="2"/>
  <c r="W8" i="2"/>
  <c r="U8" i="2"/>
  <c r="R8" i="2"/>
  <c r="Q8" i="2"/>
  <c r="O8" i="2"/>
  <c r="M8" i="2"/>
  <c r="K8" i="2"/>
  <c r="G8" i="2"/>
  <c r="E8" i="2"/>
  <c r="C8" i="2"/>
  <c r="AA7" i="2"/>
  <c r="Y7" i="2"/>
  <c r="W7" i="2"/>
  <c r="U7" i="2"/>
  <c r="R7" i="2"/>
  <c r="S8" i="2" s="1"/>
  <c r="Q7" i="2"/>
  <c r="O7" i="2"/>
  <c r="M7" i="2"/>
  <c r="K7" i="2"/>
  <c r="G7" i="2"/>
  <c r="E7" i="2"/>
  <c r="C7" i="2"/>
  <c r="AA6" i="2"/>
  <c r="Y6" i="2"/>
  <c r="W6" i="2"/>
  <c r="U6" i="2"/>
  <c r="R6" i="2"/>
  <c r="Q6" i="2"/>
  <c r="O6" i="2"/>
  <c r="M6" i="2"/>
  <c r="K6" i="2"/>
  <c r="G6" i="2"/>
  <c r="E6" i="2"/>
  <c r="C6" i="2"/>
  <c r="AA5" i="2"/>
  <c r="Y5" i="2"/>
  <c r="W5" i="2"/>
  <c r="R5" i="2"/>
  <c r="K5" i="2"/>
  <c r="AA4" i="2"/>
  <c r="Y4" i="2"/>
  <c r="W4" i="2"/>
  <c r="R4" i="2"/>
  <c r="K4" i="2"/>
  <c r="AA3" i="2"/>
  <c r="Y3" i="2"/>
  <c r="W3" i="2"/>
  <c r="R3" i="2"/>
  <c r="K3" i="2"/>
  <c r="R2" i="2"/>
  <c r="K2" i="2"/>
  <c r="O165" i="1"/>
  <c r="O163" i="1"/>
  <c r="O161" i="1"/>
  <c r="O159" i="1"/>
  <c r="O157" i="1"/>
  <c r="O155" i="1"/>
  <c r="O150" i="1"/>
  <c r="O148" i="1"/>
  <c r="O146" i="1"/>
  <c r="O144" i="1"/>
  <c r="O142" i="1"/>
  <c r="O140" i="1"/>
  <c r="O135" i="1"/>
  <c r="O133" i="1"/>
  <c r="O131" i="1"/>
  <c r="O129" i="1"/>
  <c r="O127" i="1"/>
  <c r="O125" i="1"/>
  <c r="O120" i="1"/>
  <c r="O118" i="1"/>
  <c r="O116" i="1"/>
  <c r="O114" i="1"/>
  <c r="O112" i="1"/>
  <c r="O110" i="1"/>
  <c r="O105" i="1"/>
  <c r="O103" i="1"/>
  <c r="O101" i="1"/>
  <c r="O99" i="1"/>
  <c r="O97" i="1"/>
  <c r="O95" i="1"/>
  <c r="O90" i="1"/>
  <c r="O88" i="1"/>
  <c r="O86" i="1"/>
  <c r="O84" i="1"/>
  <c r="O82" i="1"/>
  <c r="O80" i="1"/>
  <c r="O78" i="1"/>
  <c r="O73" i="1"/>
  <c r="O71" i="1"/>
  <c r="O69" i="1"/>
  <c r="O67" i="1"/>
  <c r="O65" i="1"/>
  <c r="O63" i="1"/>
  <c r="O61" i="1"/>
  <c r="O56" i="1"/>
  <c r="O54" i="1"/>
  <c r="O52" i="1"/>
  <c r="O50" i="1"/>
  <c r="O48" i="1"/>
  <c r="O46" i="1"/>
  <c r="O44" i="1"/>
  <c r="O42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17" i="1"/>
  <c r="S10" i="1" s="1"/>
  <c r="O15" i="1"/>
  <c r="S9" i="1" s="1"/>
  <c r="O13" i="1"/>
  <c r="O11" i="1"/>
  <c r="S7" i="1" s="1"/>
  <c r="O9" i="1"/>
  <c r="S8" i="1"/>
  <c r="O7" i="1"/>
  <c r="S5" i="1" s="1"/>
  <c r="S6" i="1"/>
  <c r="O5" i="1"/>
  <c r="S4" i="1" s="1"/>
  <c r="O3" i="1"/>
  <c r="S3" i="1" s="1"/>
  <c r="S6" i="2" l="1"/>
  <c r="S45" i="2"/>
  <c r="S40" i="2"/>
  <c r="S13" i="2"/>
  <c r="S15" i="2"/>
  <c r="S17" i="2"/>
  <c r="S19" i="2"/>
  <c r="S21" i="2"/>
  <c r="S23" i="2"/>
  <c r="S25" i="2"/>
  <c r="S27" i="2"/>
  <c r="S29" i="2"/>
  <c r="S31" i="2"/>
  <c r="S33" i="2"/>
  <c r="S35" i="2"/>
  <c r="S37" i="2"/>
  <c r="S42" i="2"/>
  <c r="S9" i="2"/>
  <c r="S7" i="2"/>
  <c r="S39" i="2"/>
  <c r="S49" i="2"/>
  <c r="S47" i="2"/>
</calcChain>
</file>

<file path=xl/sharedStrings.xml><?xml version="1.0" encoding="utf-8"?>
<sst xmlns="http://schemas.openxmlformats.org/spreadsheetml/2006/main" count="577" uniqueCount="147">
  <si>
    <t>VÕRGU ELEKTRI TARBIMINE</t>
  </si>
  <si>
    <t>Jaan</t>
  </si>
  <si>
    <t>Veebr</t>
  </si>
  <si>
    <t>Märts</t>
  </si>
  <si>
    <t>Apr</t>
  </si>
  <si>
    <t>Mai</t>
  </si>
  <si>
    <t>Juuni</t>
  </si>
  <si>
    <t>Juuli</t>
  </si>
  <si>
    <t>Aug</t>
  </si>
  <si>
    <t>Sept</t>
  </si>
  <si>
    <t>Okt</t>
  </si>
  <si>
    <t>Nov</t>
  </si>
  <si>
    <t>Dets</t>
  </si>
  <si>
    <t>KWh</t>
  </si>
  <si>
    <t>kWh</t>
  </si>
  <si>
    <t>2014 a</t>
  </si>
  <si>
    <t>2015 a</t>
  </si>
  <si>
    <t>2016 a</t>
  </si>
  <si>
    <t>2017 a</t>
  </si>
  <si>
    <t>2018 a</t>
  </si>
  <si>
    <t>2019 a</t>
  </si>
  <si>
    <t>2020 a</t>
  </si>
  <si>
    <t>2021 a</t>
  </si>
  <si>
    <t>SOOJUSE TARBIMINE/Keskmine temperatuur Tartus</t>
  </si>
  <si>
    <t>jaan</t>
  </si>
  <si>
    <t>veebr</t>
  </si>
  <si>
    <t>märts</t>
  </si>
  <si>
    <t>apr</t>
  </si>
  <si>
    <t>mai</t>
  </si>
  <si>
    <t>juuni</t>
  </si>
  <si>
    <t>juuli</t>
  </si>
  <si>
    <t>aug</t>
  </si>
  <si>
    <t>sept</t>
  </si>
  <si>
    <t>okt</t>
  </si>
  <si>
    <t>nov</t>
  </si>
  <si>
    <t>dets</t>
  </si>
  <si>
    <t>C°</t>
  </si>
  <si>
    <r>
      <t>C</t>
    </r>
    <r>
      <rPr>
        <sz val="11"/>
        <color theme="1"/>
        <rFont val="Calibri"/>
        <family val="2"/>
      </rPr>
      <t>°</t>
    </r>
  </si>
  <si>
    <t xml:space="preserve">VEE TARBIMINE </t>
  </si>
  <si>
    <t xml:space="preserve"> m3</t>
  </si>
  <si>
    <t>VIHMAVEE TARBIMINE</t>
  </si>
  <si>
    <t>m3</t>
  </si>
  <si>
    <t>PÄIKESEPANEELID TOODANG</t>
  </si>
  <si>
    <t>kwh</t>
  </si>
  <si>
    <t>OLMEJÄÄTMED</t>
  </si>
  <si>
    <r>
      <t>m</t>
    </r>
    <r>
      <rPr>
        <sz val="11"/>
        <color theme="1"/>
        <rFont val="Calibri"/>
        <family val="2"/>
      </rPr>
      <t>³</t>
    </r>
  </si>
  <si>
    <t>PAKEND</t>
  </si>
  <si>
    <t>PABER</t>
  </si>
  <si>
    <t>BIO</t>
  </si>
  <si>
    <t>OHTLIKUD JÄÄTMED</t>
  </si>
  <si>
    <t>kg</t>
  </si>
  <si>
    <t>Kuupäev</t>
  </si>
  <si>
    <t>JÕUPESA 32A (el)</t>
  </si>
  <si>
    <t>J-Tarbimine</t>
  </si>
  <si>
    <t>SOOJASÕLM (el)</t>
  </si>
  <si>
    <t>S-Tarbimine</t>
  </si>
  <si>
    <t>VENTILATSIOON (el)</t>
  </si>
  <si>
    <t>V-Tarbimine</t>
  </si>
  <si>
    <t>ÜLDELEKTER</t>
  </si>
  <si>
    <t>ÜLDINE (el)</t>
  </si>
  <si>
    <t>PÄIKE tootlus</t>
  </si>
  <si>
    <t>üld + päike</t>
  </si>
  <si>
    <t>RADIAATORID (soe)</t>
  </si>
  <si>
    <t>R-Tarbimine</t>
  </si>
  <si>
    <t>VENTILATSIOON (soe)</t>
  </si>
  <si>
    <t>Ve-Tarbimine</t>
  </si>
  <si>
    <t>VEE SOOJENDAMINE (soe)</t>
  </si>
  <si>
    <t>Vs-Tarbimine</t>
  </si>
  <si>
    <t>PÕRANDAKÜTE (soe)</t>
  </si>
  <si>
    <t>Põ-Tarbimine</t>
  </si>
  <si>
    <t>ÜLDINE SOE</t>
  </si>
  <si>
    <t>Üld-Tarbimine</t>
  </si>
  <si>
    <t>VESI (trass)</t>
  </si>
  <si>
    <t>Vt-Tarbimine</t>
  </si>
  <si>
    <t xml:space="preserve">VESI (vihm) </t>
  </si>
  <si>
    <t>Vv-Tarbimine</t>
  </si>
  <si>
    <t xml:space="preserve">VESI (soe) </t>
  </si>
  <si>
    <t>Vs-Tarbimine2</t>
  </si>
  <si>
    <t>Veerg3</t>
  </si>
  <si>
    <t>Veerg4</t>
  </si>
  <si>
    <t>Veerg5</t>
  </si>
  <si>
    <t>Veerg6</t>
  </si>
  <si>
    <t xml:space="preserve">JAANUAR </t>
  </si>
  <si>
    <t xml:space="preserve">VEEVBRUAR </t>
  </si>
  <si>
    <t xml:space="preserve">MÄRTS </t>
  </si>
  <si>
    <t xml:space="preserve">APRILL 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</si>
  <si>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</si>
  <si>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</si>
  <si>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</si>
  <si>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</si>
  <si>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</si>
  <si>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</si>
  <si>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</si>
  <si>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</si>
  <si>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JAANUAR</t>
  </si>
  <si>
    <t>VEEBRUAR</t>
  </si>
  <si>
    <t>MÄRTS</t>
  </si>
  <si>
    <t>APRILL</t>
  </si>
  <si>
    <t>JUULI(19. seisuga)</t>
  </si>
  <si>
    <t>Temperatuurid on mõõdetud Ülenurme lennujaama ilmajaamas</t>
  </si>
  <si>
    <t>jaanuar</t>
  </si>
  <si>
    <t>veebruar</t>
  </si>
  <si>
    <t>aprill</t>
  </si>
  <si>
    <t>august</t>
  </si>
  <si>
    <t>september</t>
  </si>
  <si>
    <t>oktoober</t>
  </si>
  <si>
    <t>november</t>
  </si>
  <si>
    <t>detsember</t>
  </si>
  <si>
    <t>keskmine</t>
  </si>
  <si>
    <t>1997 a</t>
  </si>
  <si>
    <t>1998 a</t>
  </si>
  <si>
    <t>1999 a</t>
  </si>
  <si>
    <t>2000 a</t>
  </si>
  <si>
    <t>2001 a</t>
  </si>
  <si>
    <t>2002 a</t>
  </si>
  <si>
    <t>2003 a</t>
  </si>
  <si>
    <t>2004 a</t>
  </si>
  <si>
    <t>2005 a</t>
  </si>
  <si>
    <t>2006 a</t>
  </si>
  <si>
    <t>2007 a</t>
  </si>
  <si>
    <t>2008 a</t>
  </si>
  <si>
    <t>2009 a</t>
  </si>
  <si>
    <t>2010 a</t>
  </si>
  <si>
    <t>2011 a</t>
  </si>
  <si>
    <t>2012 a</t>
  </si>
  <si>
    <t>2013 a</t>
  </si>
  <si>
    <t>võrk</t>
  </si>
  <si>
    <t>päike</t>
  </si>
  <si>
    <t>jan</t>
  </si>
  <si>
    <t>feb</t>
  </si>
  <si>
    <t>mar</t>
  </si>
  <si>
    <t>may</t>
  </si>
  <si>
    <t>jun</t>
  </si>
  <si>
    <t>jul</t>
  </si>
  <si>
    <t>sep</t>
  </si>
  <si>
    <t>oct</t>
  </si>
  <si>
    <t>dec</t>
  </si>
  <si>
    <t>€</t>
  </si>
  <si>
    <t>Trass</t>
  </si>
  <si>
    <t>Vihm</t>
  </si>
  <si>
    <t>Soojus</t>
  </si>
  <si>
    <t>Elekter</t>
  </si>
  <si>
    <t>Külastajad</t>
  </si>
  <si>
    <t>olme</t>
  </si>
  <si>
    <t>pakend</t>
  </si>
  <si>
    <t>paber</t>
  </si>
  <si>
    <t>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</si>
</sst>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1" x14ac:knownFonts="1">
    <font>
      <sz val="11"/>
      <color theme="1"/>
      <name val="Arial"/>
      <family val="2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rgb="FF000000"/>
      <name val="Tahoma"/>
      <family val="2"/>
    </font>
    <font>
      <b/>
      <i/>
      <u/>
      <sz val="11"/>
      <color theme="1"/>
      <name val="Calibri"/>
      <family val="2"/>
      <scheme val="minor"/>
    </font>
    <font>
      <sz val="15"/>
      <color rgb="FF4A4A4A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C8C8C"/>
        <bgColor indexed="64"/>
      </patternFill>
    </fill>
    <fill>
      <patternFill patternType="solid">
        <fgColor rgb="FFEA9ED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0" fontId="1" fillId="0" borderId="0"/>
    <xf numFmtId="0" fontId="5" fillId="0" borderId="0"/>
  </cellStyleXfs>
  <cellXfs count="112">
    <xf numFmtId="0" fontId="0" fillId="0" borderId="0" xfId="0"/>
    <xf numFmtId="0" fontId="4" fillId="0" borderId="0" xfId="3"/>
    <xf numFmtId="0" fontId="4" fillId="4" borderId="2" xfId="3" applyFill="1" applyBorder="1" applyAlignment="1">
      <alignment horizontal="center"/>
    </xf>
    <xf numFmtId="17" fontId="4" fillId="4" borderId="2" xfId="3" applyNumberFormat="1" applyFill="1" applyBorder="1" applyAlignment="1">
      <alignment horizontal="center"/>
    </xf>
    <xf numFmtId="2" fontId="4" fillId="5" borderId="2" xfId="3" applyNumberFormat="1" applyFill="1" applyBorder="1" applyAlignment="1">
      <alignment horizontal="center"/>
    </xf>
    <xf numFmtId="2" fontId="6" fillId="5" borderId="2" xfId="3" applyNumberFormat="1" applyFont="1" applyFill="1" applyBorder="1"/>
    <xf numFmtId="2" fontId="0" fillId="0" borderId="0" xfId="0" applyNumberFormat="1"/>
    <xf numFmtId="0" fontId="4" fillId="4" borderId="3" xfId="3" applyFill="1" applyBorder="1" applyAlignment="1">
      <alignment horizontal="center"/>
    </xf>
    <xf numFmtId="0" fontId="4" fillId="4" borderId="0" xfId="3" applyFill="1" applyBorder="1" applyAlignment="1">
      <alignment horizontal="center"/>
    </xf>
    <xf numFmtId="0" fontId="4" fillId="0" borderId="4" xfId="3" applyBorder="1"/>
    <xf numFmtId="2" fontId="4" fillId="6" borderId="2" xfId="3" applyNumberFormat="1" applyFill="1" applyBorder="1" applyAlignment="1">
      <alignment horizontal="center"/>
    </xf>
    <xf numFmtId="0" fontId="4" fillId="6" borderId="2" xfId="3" applyFill="1" applyBorder="1" applyAlignment="1">
      <alignment horizontal="center"/>
    </xf>
    <xf numFmtId="2" fontId="6" fillId="6" borderId="2" xfId="3" applyNumberFormat="1" applyFont="1" applyFill="1" applyBorder="1"/>
    <xf numFmtId="2" fontId="4" fillId="7" borderId="2" xfId="3" applyNumberFormat="1" applyFill="1" applyBorder="1" applyAlignment="1">
      <alignment horizontal="center"/>
    </xf>
    <xf numFmtId="2" fontId="6" fillId="7" borderId="2" xfId="3" applyNumberFormat="1" applyFont="1" applyFill="1" applyBorder="1"/>
    <xf numFmtId="2" fontId="4" fillId="8" borderId="2" xfId="3" applyNumberFormat="1" applyFill="1" applyBorder="1" applyAlignment="1">
      <alignment horizontal="center"/>
    </xf>
    <xf numFmtId="2" fontId="6" fillId="8" borderId="2" xfId="3" applyNumberFormat="1" applyFont="1" applyFill="1" applyBorder="1"/>
    <xf numFmtId="2" fontId="4" fillId="9" borderId="2" xfId="3" applyNumberFormat="1" applyFill="1" applyBorder="1" applyAlignment="1">
      <alignment horizontal="center"/>
    </xf>
    <xf numFmtId="2" fontId="6" fillId="9" borderId="2" xfId="3" applyNumberFormat="1" applyFont="1" applyFill="1" applyBorder="1"/>
    <xf numFmtId="2" fontId="4" fillId="10" borderId="2" xfId="3" applyNumberFormat="1" applyFill="1" applyBorder="1" applyAlignment="1">
      <alignment horizontal="center"/>
    </xf>
    <xf numFmtId="2" fontId="6" fillId="10" borderId="2" xfId="3" applyNumberFormat="1" applyFont="1" applyFill="1" applyBorder="1"/>
    <xf numFmtId="0" fontId="4" fillId="4" borderId="5" xfId="3" applyFill="1" applyBorder="1" applyAlignment="1">
      <alignment horizontal="center"/>
    </xf>
    <xf numFmtId="2" fontId="4" fillId="4" borderId="0" xfId="3" applyNumberFormat="1" applyFill="1" applyBorder="1" applyAlignment="1">
      <alignment horizontal="center"/>
    </xf>
    <xf numFmtId="2" fontId="6" fillId="4" borderId="6" xfId="3" applyNumberFormat="1" applyFont="1" applyFill="1" applyBorder="1"/>
    <xf numFmtId="2" fontId="4" fillId="11" borderId="2" xfId="3" applyNumberFormat="1" applyFill="1" applyBorder="1" applyAlignment="1">
      <alignment horizontal="center"/>
    </xf>
    <xf numFmtId="2" fontId="6" fillId="11" borderId="2" xfId="3" applyNumberFormat="1" applyFont="1" applyFill="1" applyBorder="1"/>
    <xf numFmtId="0" fontId="4" fillId="0" borderId="0" xfId="3" applyFill="1"/>
    <xf numFmtId="2" fontId="4" fillId="12" borderId="2" xfId="3" applyNumberFormat="1" applyFill="1" applyBorder="1" applyAlignment="1">
      <alignment horizontal="center"/>
    </xf>
    <xf numFmtId="2" fontId="6" fillId="12" borderId="2" xfId="3" applyNumberFormat="1" applyFont="1" applyFill="1" applyBorder="1"/>
    <xf numFmtId="0" fontId="4" fillId="0" borderId="0" xfId="3" applyFill="1" applyBorder="1" applyAlignment="1">
      <alignment horizontal="center"/>
    </xf>
    <xf numFmtId="2" fontId="4" fillId="0" borderId="0" xfId="3" applyNumberFormat="1" applyFill="1" applyBorder="1" applyAlignment="1">
      <alignment horizontal="center"/>
    </xf>
    <xf numFmtId="2" fontId="6" fillId="0" borderId="0" xfId="3" applyNumberFormat="1" applyFont="1" applyFill="1" applyBorder="1"/>
    <xf numFmtId="17" fontId="4" fillId="4" borderId="2" xfId="3" applyNumberFormat="1" applyFill="1" applyBorder="1"/>
    <xf numFmtId="0" fontId="4" fillId="0" borderId="2" xfId="3" applyBorder="1" applyAlignment="1">
      <alignment horizontal="center"/>
    </xf>
    <xf numFmtId="2" fontId="4" fillId="5" borderId="2" xfId="3" applyNumberFormat="1" applyFill="1" applyBorder="1"/>
    <xf numFmtId="0" fontId="4" fillId="0" borderId="0" xfId="3" applyFill="1" applyBorder="1"/>
    <xf numFmtId="0" fontId="0" fillId="0" borderId="2" xfId="0" applyBorder="1"/>
    <xf numFmtId="164" fontId="4" fillId="0" borderId="7" xfId="3" applyNumberFormat="1" applyBorder="1"/>
    <xf numFmtId="2" fontId="4" fillId="0" borderId="0" xfId="3" applyNumberFormat="1"/>
    <xf numFmtId="2" fontId="4" fillId="6" borderId="2" xfId="3" applyNumberFormat="1" applyFill="1" applyBorder="1"/>
    <xf numFmtId="2" fontId="4" fillId="7" borderId="2" xfId="3" applyNumberFormat="1" applyFill="1" applyBorder="1"/>
    <xf numFmtId="2" fontId="4" fillId="8" borderId="2" xfId="3" applyNumberFormat="1" applyFill="1" applyBorder="1"/>
    <xf numFmtId="2" fontId="4" fillId="9" borderId="2" xfId="3" applyNumberFormat="1" applyFill="1" applyBorder="1"/>
    <xf numFmtId="0" fontId="0" fillId="0" borderId="2" xfId="0" applyBorder="1" applyAlignment="1">
      <alignment horizontal="right"/>
    </xf>
    <xf numFmtId="2" fontId="4" fillId="10" borderId="2" xfId="3" applyNumberFormat="1" applyFill="1" applyBorder="1" applyAlignment="1"/>
    <xf numFmtId="0" fontId="4" fillId="0" borderId="2" xfId="3" applyFill="1" applyBorder="1" applyAlignment="1">
      <alignment horizontal="center"/>
    </xf>
    <xf numFmtId="2" fontId="4" fillId="11" borderId="2" xfId="3" applyNumberFormat="1" applyFill="1" applyBorder="1" applyAlignment="1"/>
    <xf numFmtId="2" fontId="6" fillId="11" borderId="2" xfId="3" applyNumberFormat="1" applyFont="1" applyFill="1" applyBorder="1" applyAlignment="1"/>
    <xf numFmtId="0" fontId="4" fillId="0" borderId="2" xfId="3" applyBorder="1"/>
    <xf numFmtId="164" fontId="4" fillId="0" borderId="8" xfId="3" applyNumberFormat="1" applyBorder="1"/>
    <xf numFmtId="2" fontId="4" fillId="12" borderId="2" xfId="3" applyNumberFormat="1" applyFill="1" applyBorder="1" applyAlignment="1"/>
    <xf numFmtId="2" fontId="6" fillId="12" borderId="2" xfId="3" applyNumberFormat="1" applyFont="1" applyFill="1" applyBorder="1" applyAlignment="1"/>
    <xf numFmtId="0" fontId="4" fillId="0" borderId="0" xfId="3" applyBorder="1"/>
    <xf numFmtId="164" fontId="4" fillId="0" borderId="0" xfId="3" applyNumberFormat="1" applyBorder="1"/>
    <xf numFmtId="17" fontId="4" fillId="4" borderId="0" xfId="3" applyNumberFormat="1" applyFill="1" applyBorder="1"/>
    <xf numFmtId="0" fontId="4" fillId="4" borderId="4" xfId="3" applyFill="1" applyBorder="1"/>
    <xf numFmtId="2" fontId="4" fillId="10" borderId="2" xfId="3" applyNumberFormat="1" applyFill="1" applyBorder="1" applyAlignment="1">
      <alignment horizontal="right"/>
    </xf>
    <xf numFmtId="2" fontId="6" fillId="10" borderId="2" xfId="3" applyNumberFormat="1" applyFont="1" applyFill="1" applyBorder="1" applyAlignment="1">
      <alignment horizontal="right"/>
    </xf>
    <xf numFmtId="2" fontId="4" fillId="11" borderId="2" xfId="3" applyNumberFormat="1" applyFill="1" applyBorder="1" applyAlignment="1">
      <alignment horizontal="right"/>
    </xf>
    <xf numFmtId="2" fontId="4" fillId="12" borderId="2" xfId="3" applyNumberFormat="1" applyFill="1" applyBorder="1" applyAlignment="1">
      <alignment horizontal="right"/>
    </xf>
    <xf numFmtId="0" fontId="0" fillId="0" borderId="0" xfId="0" applyFill="1"/>
    <xf numFmtId="0" fontId="8" fillId="0" borderId="2" xfId="3" applyFont="1" applyFill="1" applyBorder="1" applyAlignment="1">
      <alignment vertical="center" wrapText="1"/>
    </xf>
    <xf numFmtId="0" fontId="4" fillId="6" borderId="2" xfId="3" applyFill="1" applyBorder="1"/>
    <xf numFmtId="2" fontId="4" fillId="4" borderId="0" xfId="3" applyNumberFormat="1" applyFill="1" applyBorder="1"/>
    <xf numFmtId="2" fontId="6" fillId="4" borderId="4" xfId="3" applyNumberFormat="1" applyFont="1" applyFill="1" applyBorder="1"/>
    <xf numFmtId="2" fontId="4" fillId="4" borderId="0" xfId="3" applyNumberFormat="1" applyFill="1" applyBorder="1" applyAlignment="1">
      <alignment horizontal="right"/>
    </xf>
    <xf numFmtId="49" fontId="1" fillId="0" borderId="0" xfId="4" applyNumberFormat="1" applyAlignment="1">
      <alignment horizontal="left"/>
    </xf>
    <xf numFmtId="0" fontId="1" fillId="13" borderId="0" xfId="4" applyFill="1" applyAlignment="1">
      <alignment horizontal="left"/>
    </xf>
    <xf numFmtId="0" fontId="9" fillId="13" borderId="0" xfId="4" applyFont="1" applyFill="1" applyAlignment="1">
      <alignment horizontal="left"/>
    </xf>
    <xf numFmtId="0" fontId="1" fillId="14" borderId="0" xfId="4" applyFill="1" applyAlignment="1">
      <alignment horizontal="left"/>
    </xf>
    <xf numFmtId="0" fontId="9" fillId="14" borderId="0" xfId="4" applyFont="1" applyFill="1" applyAlignment="1">
      <alignment horizontal="left"/>
    </xf>
    <xf numFmtId="0" fontId="1" fillId="7" borderId="0" xfId="4" applyFill="1" applyAlignment="1">
      <alignment horizontal="left"/>
    </xf>
    <xf numFmtId="0" fontId="9" fillId="7" borderId="0" xfId="4" applyFont="1" applyFill="1" applyAlignment="1">
      <alignment horizontal="left"/>
    </xf>
    <xf numFmtId="0" fontId="1" fillId="0" borderId="0" xfId="4" applyAlignment="1">
      <alignment horizontal="left"/>
    </xf>
    <xf numFmtId="49" fontId="3" fillId="10" borderId="0" xfId="2" applyNumberFormat="1" applyFill="1" applyAlignment="1">
      <alignment horizontal="right"/>
    </xf>
    <xf numFmtId="0" fontId="1" fillId="0" borderId="0" xfId="4" applyFill="1" applyAlignment="1">
      <alignment horizontal="left"/>
    </xf>
    <xf numFmtId="0" fontId="2" fillId="10" borderId="0" xfId="1" applyNumberFormat="1" applyFill="1" applyAlignment="1">
      <alignment horizontal="left"/>
    </xf>
    <xf numFmtId="0" fontId="1" fillId="0" borderId="0" xfId="4" applyFill="1"/>
    <xf numFmtId="0" fontId="2" fillId="10" borderId="0" xfId="1" applyFill="1" applyAlignment="1">
      <alignment horizontal="right"/>
    </xf>
    <xf numFmtId="0" fontId="2" fillId="0" borderId="0" xfId="1" applyFill="1" applyAlignment="1">
      <alignment horizontal="right"/>
    </xf>
    <xf numFmtId="0" fontId="2" fillId="10" borderId="0" xfId="1" applyNumberFormat="1" applyFill="1" applyAlignment="1">
      <alignment horizontal="right"/>
    </xf>
    <xf numFmtId="0" fontId="1" fillId="0" borderId="0" xfId="4" applyNumberFormat="1" applyFill="1" applyAlignment="1">
      <alignment horizontal="left"/>
    </xf>
    <xf numFmtId="0" fontId="1" fillId="10" borderId="0" xfId="4" applyFill="1"/>
    <xf numFmtId="0" fontId="2" fillId="10" borderId="0" xfId="1" applyFill="1"/>
    <xf numFmtId="0" fontId="1" fillId="0" borderId="0" xfId="4" applyAlignment="1"/>
    <xf numFmtId="0" fontId="2" fillId="10" borderId="0" xfId="1" applyFill="1" applyAlignment="1">
      <alignment horizontal="center"/>
    </xf>
    <xf numFmtId="0" fontId="1" fillId="0" borderId="0" xfId="4"/>
    <xf numFmtId="0" fontId="2" fillId="0" borderId="0" xfId="1" applyFill="1"/>
    <xf numFmtId="0" fontId="1" fillId="0" borderId="0" xfId="4" applyNumberFormat="1"/>
    <xf numFmtId="0" fontId="1" fillId="14" borderId="0" xfId="4" applyFill="1"/>
    <xf numFmtId="49" fontId="3" fillId="11" borderId="0" xfId="2" applyNumberFormat="1" applyFill="1" applyAlignment="1">
      <alignment horizontal="right"/>
    </xf>
    <xf numFmtId="0" fontId="2" fillId="11" borderId="0" xfId="1" applyFill="1"/>
    <xf numFmtId="49" fontId="3" fillId="12" borderId="0" xfId="2" applyNumberFormat="1" applyFill="1" applyAlignment="1">
      <alignment horizontal="right"/>
    </xf>
    <xf numFmtId="0" fontId="2" fillId="12" borderId="0" xfId="1" applyFill="1"/>
    <xf numFmtId="0" fontId="2" fillId="12" borderId="0" xfId="1" applyNumberFormat="1" applyFill="1"/>
    <xf numFmtId="49" fontId="3" fillId="6" borderId="0" xfId="2" applyNumberFormat="1" applyFill="1" applyAlignment="1">
      <alignment horizontal="right"/>
    </xf>
    <xf numFmtId="0" fontId="2" fillId="6" borderId="0" xfId="1" applyNumberFormat="1" applyFill="1"/>
    <xf numFmtId="0" fontId="2" fillId="6" borderId="0" xfId="1" applyFill="1"/>
    <xf numFmtId="0" fontId="0" fillId="6" borderId="0" xfId="0" applyFill="1"/>
    <xf numFmtId="165" fontId="1" fillId="0" borderId="0" xfId="4" applyNumberFormat="1" applyAlignment="1"/>
    <xf numFmtId="0" fontId="5" fillId="0" borderId="0" xfId="5"/>
    <xf numFmtId="0" fontId="9" fillId="0" borderId="0" xfId="4" applyFont="1" applyAlignment="1">
      <alignment horizontal="right"/>
    </xf>
    <xf numFmtId="0" fontId="9" fillId="0" borderId="0" xfId="4" applyFont="1"/>
    <xf numFmtId="0" fontId="0" fillId="15" borderId="2" xfId="0" applyFill="1" applyBorder="1"/>
    <xf numFmtId="0" fontId="0" fillId="15" borderId="9" xfId="0" applyFill="1" applyBorder="1"/>
    <xf numFmtId="164" fontId="0" fillId="0" borderId="0" xfId="0" applyNumberFormat="1"/>
    <xf numFmtId="0" fontId="4" fillId="0" borderId="0" xfId="3" applyAlignment="1">
      <alignment horizontal="center"/>
    </xf>
    <xf numFmtId="1" fontId="4" fillId="0" borderId="0" xfId="3" applyNumberFormat="1"/>
    <xf numFmtId="1" fontId="0" fillId="0" borderId="0" xfId="0" applyNumberFormat="1"/>
    <xf numFmtId="0" fontId="4" fillId="0" borderId="1" xfId="3" applyBorder="1" applyAlignment="1">
      <alignment horizontal="center"/>
    </xf>
    <xf numFmtId="0" fontId="4" fillId="0" borderId="0" xfId="3" applyAlignment="1">
      <alignment horizontal="center"/>
    </xf>
    <xf numFmtId="0" fontId="10" fillId="0" borderId="0" xfId="0" applyFont="1" applyAlignment="1">
      <alignment horizontal="center"/>
    </xf>
  </cellXfs>
  <cellStyles count="6">
    <cellStyle name="Hea" xfId="1" builtinId="26"/>
    <cellStyle name="Neutraalne" xfId="2" builtinId="28"/>
    <cellStyle name="Normaallaad" xfId="0" builtinId="0"/>
    <cellStyle name="Normaallaad 2 2" xfId="5" xr:uid="{00000000-0005-0000-0000-000003000000}"/>
    <cellStyle name="Normaallaad 3" xfId="3" xr:uid="{00000000-0005-0000-0000-000004000000}"/>
    <cellStyle name="Normaallaad 4 2" xfId="4" xr:uid="{00000000-0005-0000-0000-000005000000}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Soojuskulu</a:t>
            </a:r>
            <a:r>
              <a:rPr lang="en-US" baseline="0"/>
              <a:t> suhe temperatuuri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ENERGIAKULU!$T$22:$T$27</c:f>
              <c:numCache>
                <c:formatCode>General</c:formatCode>
                <c:ptCount val="6"/>
              </c:numCache>
            </c:numRef>
          </c:cat>
          <c:val>
            <c:numRef>
              <c:f>ENERGIAKULU!$U$22:$U$27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B-4C43-A81F-9C5EA7DE6999}"/>
            </c:ext>
          </c:extLst>
        </c:ser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ENERGIAKULU!$T$22:$T$27</c:f>
              <c:numCache>
                <c:formatCode>General</c:formatCode>
                <c:ptCount val="6"/>
              </c:numCache>
            </c:numRef>
          </c:cat>
          <c:val>
            <c:numRef>
              <c:f>ENERGIAKULU!$V$22:$V$27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B-4C43-A81F-9C5EA7DE69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980568"/>
        <c:axId val="341178728"/>
      </c:lineChart>
      <c:catAx>
        <c:axId val="41398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41178728"/>
        <c:crosses val="autoZero"/>
        <c:auto val="1"/>
        <c:lblAlgn val="ctr"/>
        <c:lblOffset val="100"/>
        <c:noMultiLvlLbl val="0"/>
      </c:catAx>
      <c:valAx>
        <c:axId val="3411787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1398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Üle</a:t>
            </a:r>
            <a:r>
              <a:rPr lang="en-US" baseline="0"/>
              <a:t> antud</a:t>
            </a:r>
            <a:r>
              <a:rPr lang="en-US"/>
              <a:t> biojäätmed/m³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ENERGIAKULU!$O$139</c:f>
              <c:strCache>
                <c:ptCount val="1"/>
                <c:pt idx="0">
                  <c:v>m³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ENERGIAKULU!$B$140:$B$150</c15:sqref>
                  </c15:fullRef>
                </c:ext>
              </c:extLst>
              <c:f>(ENERGIAKULU!$B$140,ENERGIAKULU!$B$142,ENERGIAKULU!$B$144,ENERGIAKULU!$B$146,ENERGIAKULU!$B$148,ENERGIAKULU!$B$150)</c:f>
              <c:strCache>
                <c:ptCount val="6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  <c:pt idx="5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ENERGIAKULU!$O$140:$O$150</c15:sqref>
                  </c15:fullRef>
                </c:ext>
              </c:extLst>
              <c:f>(ENERGIAKULU!$O$140,ENERGIAKULU!$O$142,ENERGIAKULU!$O$144,ENERGIAKULU!$O$146,ENERGIAKULU!$O$148,ENERGIAKULU!$O$150)</c:f>
              <c:numCache>
                <c:formatCode>0.00</c:formatCode>
                <c:ptCount val="6"/>
                <c:pt idx="0">
                  <c:v>1.2</c:v>
                </c:pt>
                <c:pt idx="1">
                  <c:v>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9-46FA-B309-84C23B8EDE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515512"/>
        <c:axId val="414517080"/>
      </c:lineChart>
      <c:catAx>
        <c:axId val="41451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4517080"/>
        <c:crosses val="autoZero"/>
        <c:auto val="1"/>
        <c:lblAlgn val="ctr"/>
        <c:lblOffset val="100"/>
        <c:noMultiLvlLbl val="0"/>
      </c:catAx>
      <c:valAx>
        <c:axId val="4145170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451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Ohtlikud</a:t>
            </a:r>
            <a:r>
              <a:rPr lang="en-US" baseline="0"/>
              <a:t> jäätmed/</a:t>
            </a:r>
            <a:r>
              <a:rPr lang="en-US"/>
              <a:t>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ENERGIAKULU!$O$154</c:f>
              <c:strCache>
                <c:ptCount val="1"/>
                <c:pt idx="0">
                  <c:v>kg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ENERGIAKULU!$B$155:$B$165</c15:sqref>
                  </c15:fullRef>
                </c:ext>
              </c:extLst>
              <c:f>(ENERGIAKULU!$B$155,ENERGIAKULU!$B$157,ENERGIAKULU!$B$159,ENERGIAKULU!$B$161,ENERGIAKULU!$B$163,ENERGIAKULU!$B$165)</c:f>
              <c:strCache>
                <c:ptCount val="6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  <c:pt idx="5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ENERGIAKULU!$O$155:$O$165</c15:sqref>
                  </c15:fullRef>
                </c:ext>
              </c:extLst>
              <c:f>(ENERGIAKULU!$O$155,ENERGIAKULU!$O$157,ENERGIAKULU!$O$159,ENERGIAKULU!$O$161,ENERGIAKULU!$O$163,ENERGIAKULU!$O$165)</c:f>
              <c:numCache>
                <c:formatCode>0.00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A-4DFA-AD29-AC86634F28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521000"/>
        <c:axId val="414518256"/>
      </c:lineChart>
      <c:catAx>
        <c:axId val="41452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4518256"/>
        <c:crosses val="autoZero"/>
        <c:auto val="1"/>
        <c:lblAlgn val="ctr"/>
        <c:lblOffset val="100"/>
        <c:noMultiLvlLbl val="0"/>
      </c:catAx>
      <c:valAx>
        <c:axId val="4145182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452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244091439789536"/>
          <c:y val="2.4832855778414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tx>
            <c:strRef>
              <c:f>'Tartu ilm'!$C$4</c:f>
              <c:strCache>
                <c:ptCount val="1"/>
                <c:pt idx="0">
                  <c:v>jaanuar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ilm'!$C$5:$C$29</c:f>
              <c:numCache>
                <c:formatCode>General</c:formatCode>
                <c:ptCount val="25"/>
                <c:pt idx="0">
                  <c:v>-3.8</c:v>
                </c:pt>
                <c:pt idx="1">
                  <c:v>-0.9</c:v>
                </c:pt>
                <c:pt idx="2">
                  <c:v>-4.3</c:v>
                </c:pt>
                <c:pt idx="3">
                  <c:v>-2.9</c:v>
                </c:pt>
                <c:pt idx="4">
                  <c:v>-1.7</c:v>
                </c:pt>
                <c:pt idx="5">
                  <c:v>-2.9</c:v>
                </c:pt>
                <c:pt idx="6">
                  <c:v>-7.7</c:v>
                </c:pt>
                <c:pt idx="7">
                  <c:v>-7.6</c:v>
                </c:pt>
                <c:pt idx="8">
                  <c:v>-1.3</c:v>
                </c:pt>
                <c:pt idx="9">
                  <c:v>-6.4</c:v>
                </c:pt>
                <c:pt idx="10">
                  <c:v>-1.8</c:v>
                </c:pt>
                <c:pt idx="11">
                  <c:v>-1.1000000000000001</c:v>
                </c:pt>
                <c:pt idx="12">
                  <c:v>-2.9</c:v>
                </c:pt>
                <c:pt idx="13">
                  <c:v>-13.8</c:v>
                </c:pt>
                <c:pt idx="14">
                  <c:v>-4.3</c:v>
                </c:pt>
                <c:pt idx="15">
                  <c:v>-4.3</c:v>
                </c:pt>
                <c:pt idx="16">
                  <c:v>-7</c:v>
                </c:pt>
                <c:pt idx="17">
                  <c:v>-7.8</c:v>
                </c:pt>
                <c:pt idx="18">
                  <c:v>0.3</c:v>
                </c:pt>
                <c:pt idx="19">
                  <c:v>-9.6</c:v>
                </c:pt>
                <c:pt idx="20">
                  <c:v>-3.4</c:v>
                </c:pt>
                <c:pt idx="21">
                  <c:v>-2.1</c:v>
                </c:pt>
                <c:pt idx="22">
                  <c:v>-5.5</c:v>
                </c:pt>
                <c:pt idx="23">
                  <c:v>2.6</c:v>
                </c:pt>
                <c:pt idx="24">
                  <c:v>-4.2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0-4898-9490-25BB9493CC60}"/>
            </c:ext>
          </c:extLst>
        </c:ser>
        <c:ser>
          <c:idx val="1"/>
          <c:order val="1"/>
          <c:tx>
            <c:strRef>
              <c:f>'Tartu ilm'!$D$4</c:f>
              <c:strCache>
                <c:ptCount val="1"/>
                <c:pt idx="0">
                  <c:v>veebruar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ilm'!$D$5:$D$29</c:f>
              <c:numCache>
                <c:formatCode>General</c:formatCode>
                <c:ptCount val="25"/>
                <c:pt idx="0">
                  <c:v>-1.9</c:v>
                </c:pt>
                <c:pt idx="1">
                  <c:v>-3.3</c:v>
                </c:pt>
                <c:pt idx="2">
                  <c:v>-6.1</c:v>
                </c:pt>
                <c:pt idx="3">
                  <c:v>-1</c:v>
                </c:pt>
                <c:pt idx="4">
                  <c:v>-5.8</c:v>
                </c:pt>
                <c:pt idx="5">
                  <c:v>-0.4</c:v>
                </c:pt>
                <c:pt idx="6">
                  <c:v>-6.1</c:v>
                </c:pt>
                <c:pt idx="7">
                  <c:v>-4.2</c:v>
                </c:pt>
                <c:pt idx="8">
                  <c:v>-7.9</c:v>
                </c:pt>
                <c:pt idx="9">
                  <c:v>-9.4</c:v>
                </c:pt>
                <c:pt idx="10">
                  <c:v>-11.1</c:v>
                </c:pt>
                <c:pt idx="11">
                  <c:v>1.1000000000000001</c:v>
                </c:pt>
                <c:pt idx="12">
                  <c:v>-2.9</c:v>
                </c:pt>
                <c:pt idx="13">
                  <c:v>-7.5</c:v>
                </c:pt>
                <c:pt idx="14">
                  <c:v>-11.1</c:v>
                </c:pt>
                <c:pt idx="15">
                  <c:v>-7.3</c:v>
                </c:pt>
                <c:pt idx="16">
                  <c:v>-3.3</c:v>
                </c:pt>
                <c:pt idx="17">
                  <c:v>-0.1</c:v>
                </c:pt>
                <c:pt idx="18">
                  <c:v>-0.5</c:v>
                </c:pt>
                <c:pt idx="19">
                  <c:v>0.4</c:v>
                </c:pt>
                <c:pt idx="20">
                  <c:v>-2.8</c:v>
                </c:pt>
                <c:pt idx="21">
                  <c:v>-8.6999999999999993</c:v>
                </c:pt>
                <c:pt idx="22">
                  <c:v>-0.1</c:v>
                </c:pt>
                <c:pt idx="23">
                  <c:v>1.2</c:v>
                </c:pt>
                <c:pt idx="24">
                  <c:v>-6.5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0-4898-9490-25BB9493CC60}"/>
            </c:ext>
          </c:extLst>
        </c:ser>
        <c:ser>
          <c:idx val="2"/>
          <c:order val="2"/>
          <c:tx>
            <c:strRef>
              <c:f>'Tartu ilm'!$E$4</c:f>
              <c:strCache>
                <c:ptCount val="1"/>
                <c:pt idx="0">
                  <c:v>märts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ilm'!$E$5:$E$29</c:f>
              <c:numCache>
                <c:formatCode>General</c:formatCode>
                <c:ptCount val="25"/>
                <c:pt idx="0">
                  <c:v>-0.5</c:v>
                </c:pt>
                <c:pt idx="1">
                  <c:v>-2.6</c:v>
                </c:pt>
                <c:pt idx="2">
                  <c:v>-0.4</c:v>
                </c:pt>
                <c:pt idx="3">
                  <c:v>-0.3</c:v>
                </c:pt>
                <c:pt idx="4">
                  <c:v>-2.5</c:v>
                </c:pt>
                <c:pt idx="5">
                  <c:v>1.5</c:v>
                </c:pt>
                <c:pt idx="6">
                  <c:v>-1.1000000000000001</c:v>
                </c:pt>
                <c:pt idx="7">
                  <c:v>-0.1</c:v>
                </c:pt>
                <c:pt idx="8">
                  <c:v>-6.5</c:v>
                </c:pt>
                <c:pt idx="9">
                  <c:v>-5</c:v>
                </c:pt>
                <c:pt idx="10">
                  <c:v>4.2</c:v>
                </c:pt>
                <c:pt idx="11">
                  <c:v>-0.6</c:v>
                </c:pt>
                <c:pt idx="12">
                  <c:v>-1.3</c:v>
                </c:pt>
                <c:pt idx="13">
                  <c:v>-1.7</c:v>
                </c:pt>
                <c:pt idx="14">
                  <c:v>-1.4</c:v>
                </c:pt>
                <c:pt idx="15">
                  <c:v>0.1</c:v>
                </c:pt>
                <c:pt idx="16">
                  <c:v>-7.1</c:v>
                </c:pt>
                <c:pt idx="17">
                  <c:v>2.6</c:v>
                </c:pt>
                <c:pt idx="18">
                  <c:v>2.9</c:v>
                </c:pt>
                <c:pt idx="19">
                  <c:v>-0.6</c:v>
                </c:pt>
                <c:pt idx="20">
                  <c:v>1.5</c:v>
                </c:pt>
                <c:pt idx="21">
                  <c:v>-3.6</c:v>
                </c:pt>
                <c:pt idx="22">
                  <c:v>1.4</c:v>
                </c:pt>
                <c:pt idx="23">
                  <c:v>2.2999999999999998</c:v>
                </c:pt>
                <c:pt idx="2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0-4898-9490-25BB9493CC60}"/>
            </c:ext>
          </c:extLst>
        </c:ser>
        <c:ser>
          <c:idx val="3"/>
          <c:order val="3"/>
          <c:tx>
            <c:strRef>
              <c:f>'Tartu ilm'!$F$4</c:f>
              <c:strCache>
                <c:ptCount val="1"/>
                <c:pt idx="0">
                  <c:v>aprill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ilm'!$F$5:$F$29</c:f>
              <c:numCache>
                <c:formatCode>General</c:formatCode>
                <c:ptCount val="25"/>
                <c:pt idx="0">
                  <c:v>2.8</c:v>
                </c:pt>
                <c:pt idx="1">
                  <c:v>4.9000000000000004</c:v>
                </c:pt>
                <c:pt idx="2">
                  <c:v>8.1999999999999993</c:v>
                </c:pt>
                <c:pt idx="3">
                  <c:v>8.9</c:v>
                </c:pt>
                <c:pt idx="4">
                  <c:v>7.7</c:v>
                </c:pt>
                <c:pt idx="5">
                  <c:v>6.2</c:v>
                </c:pt>
                <c:pt idx="6">
                  <c:v>3.4</c:v>
                </c:pt>
                <c:pt idx="7">
                  <c:v>5.7</c:v>
                </c:pt>
                <c:pt idx="8">
                  <c:v>5.3</c:v>
                </c:pt>
                <c:pt idx="9">
                  <c:v>5.7</c:v>
                </c:pt>
                <c:pt idx="10">
                  <c:v>5.5</c:v>
                </c:pt>
                <c:pt idx="11">
                  <c:v>7.7</c:v>
                </c:pt>
                <c:pt idx="12">
                  <c:v>6.1</c:v>
                </c:pt>
                <c:pt idx="13">
                  <c:v>6.3</c:v>
                </c:pt>
                <c:pt idx="14">
                  <c:v>6.6</c:v>
                </c:pt>
                <c:pt idx="15">
                  <c:v>5.2</c:v>
                </c:pt>
                <c:pt idx="16">
                  <c:v>3.8</c:v>
                </c:pt>
                <c:pt idx="17">
                  <c:v>6.9</c:v>
                </c:pt>
                <c:pt idx="18">
                  <c:v>5.8</c:v>
                </c:pt>
                <c:pt idx="19">
                  <c:v>5.9</c:v>
                </c:pt>
                <c:pt idx="20">
                  <c:v>3.5</c:v>
                </c:pt>
                <c:pt idx="21">
                  <c:v>6.9</c:v>
                </c:pt>
                <c:pt idx="22">
                  <c:v>7.3</c:v>
                </c:pt>
                <c:pt idx="23">
                  <c:v>4.8</c:v>
                </c:pt>
                <c:pt idx="2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0-4898-9490-25BB9493CC60}"/>
            </c:ext>
          </c:extLst>
        </c:ser>
        <c:ser>
          <c:idx val="4"/>
          <c:order val="4"/>
          <c:tx>
            <c:strRef>
              <c:f>'Tartu ilm'!$G$4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ilm'!$G$5:$G$29</c:f>
              <c:numCache>
                <c:formatCode>General</c:formatCode>
                <c:ptCount val="25"/>
                <c:pt idx="0">
                  <c:v>8.8000000000000007</c:v>
                </c:pt>
                <c:pt idx="1">
                  <c:v>11.8</c:v>
                </c:pt>
                <c:pt idx="2">
                  <c:v>7.9</c:v>
                </c:pt>
                <c:pt idx="3">
                  <c:v>11</c:v>
                </c:pt>
                <c:pt idx="4">
                  <c:v>10.8</c:v>
                </c:pt>
                <c:pt idx="5">
                  <c:v>13.4</c:v>
                </c:pt>
                <c:pt idx="6">
                  <c:v>11.8</c:v>
                </c:pt>
                <c:pt idx="7">
                  <c:v>10.5</c:v>
                </c:pt>
                <c:pt idx="8">
                  <c:v>11</c:v>
                </c:pt>
                <c:pt idx="9">
                  <c:v>11.4</c:v>
                </c:pt>
                <c:pt idx="10">
                  <c:v>12</c:v>
                </c:pt>
                <c:pt idx="11">
                  <c:v>10.9</c:v>
                </c:pt>
                <c:pt idx="12">
                  <c:v>11.8</c:v>
                </c:pt>
                <c:pt idx="13">
                  <c:v>12.9</c:v>
                </c:pt>
                <c:pt idx="14">
                  <c:v>11.6</c:v>
                </c:pt>
                <c:pt idx="15">
                  <c:v>12.1</c:v>
                </c:pt>
                <c:pt idx="16">
                  <c:v>15</c:v>
                </c:pt>
                <c:pt idx="17">
                  <c:v>12.8</c:v>
                </c:pt>
                <c:pt idx="18">
                  <c:v>10.6</c:v>
                </c:pt>
                <c:pt idx="19">
                  <c:v>14.1</c:v>
                </c:pt>
                <c:pt idx="20">
                  <c:v>10.1</c:v>
                </c:pt>
                <c:pt idx="21">
                  <c:v>15</c:v>
                </c:pt>
                <c:pt idx="22">
                  <c:v>11</c:v>
                </c:pt>
                <c:pt idx="23">
                  <c:v>9.4</c:v>
                </c:pt>
                <c:pt idx="24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E0-4898-9490-25BB9493CC60}"/>
            </c:ext>
          </c:extLst>
        </c:ser>
        <c:ser>
          <c:idx val="5"/>
          <c:order val="5"/>
          <c:tx>
            <c:strRef>
              <c:f>'Tartu ilm'!$H$4</c:f>
              <c:strCache>
                <c:ptCount val="1"/>
                <c:pt idx="0">
                  <c:v>juuni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ilm'!$H$5:$H$29</c:f>
              <c:numCache>
                <c:formatCode>General</c:formatCode>
                <c:ptCount val="25"/>
                <c:pt idx="0">
                  <c:v>15.9</c:v>
                </c:pt>
                <c:pt idx="1">
                  <c:v>15.8</c:v>
                </c:pt>
                <c:pt idx="2">
                  <c:v>19.2</c:v>
                </c:pt>
                <c:pt idx="3">
                  <c:v>14.3</c:v>
                </c:pt>
                <c:pt idx="4">
                  <c:v>14.4</c:v>
                </c:pt>
                <c:pt idx="5">
                  <c:v>16.100000000000001</c:v>
                </c:pt>
                <c:pt idx="6">
                  <c:v>13.4</c:v>
                </c:pt>
                <c:pt idx="7">
                  <c:v>13.7</c:v>
                </c:pt>
                <c:pt idx="8">
                  <c:v>14.7</c:v>
                </c:pt>
                <c:pt idx="9">
                  <c:v>16.600000000000001</c:v>
                </c:pt>
                <c:pt idx="10">
                  <c:v>16.2</c:v>
                </c:pt>
                <c:pt idx="11">
                  <c:v>14.9</c:v>
                </c:pt>
                <c:pt idx="12">
                  <c:v>14.3</c:v>
                </c:pt>
                <c:pt idx="13">
                  <c:v>15</c:v>
                </c:pt>
                <c:pt idx="14">
                  <c:v>17.7</c:v>
                </c:pt>
                <c:pt idx="15">
                  <c:v>14.1</c:v>
                </c:pt>
                <c:pt idx="16">
                  <c:v>18.399999999999999</c:v>
                </c:pt>
                <c:pt idx="17">
                  <c:v>13.6</c:v>
                </c:pt>
                <c:pt idx="18">
                  <c:v>14.6</c:v>
                </c:pt>
                <c:pt idx="19">
                  <c:v>16.3</c:v>
                </c:pt>
                <c:pt idx="20">
                  <c:v>13.8</c:v>
                </c:pt>
                <c:pt idx="21">
                  <c:v>15.6</c:v>
                </c:pt>
                <c:pt idx="22">
                  <c:v>18.2</c:v>
                </c:pt>
                <c:pt idx="23">
                  <c:v>18.5</c:v>
                </c:pt>
                <c:pt idx="24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E0-4898-9490-25BB9493CC60}"/>
            </c:ext>
          </c:extLst>
        </c:ser>
        <c:ser>
          <c:idx val="6"/>
          <c:order val="6"/>
          <c:tx>
            <c:strRef>
              <c:f>'Tartu ilm'!$I$4</c:f>
              <c:strCache>
                <c:ptCount val="1"/>
                <c:pt idx="0">
                  <c:v>juuli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ilm'!$I$5:$I$29</c:f>
              <c:numCache>
                <c:formatCode>General</c:formatCode>
                <c:ptCount val="25"/>
                <c:pt idx="0">
                  <c:v>18.100000000000001</c:v>
                </c:pt>
                <c:pt idx="1">
                  <c:v>16.2</c:v>
                </c:pt>
                <c:pt idx="2">
                  <c:v>19.5</c:v>
                </c:pt>
                <c:pt idx="3">
                  <c:v>16.3</c:v>
                </c:pt>
                <c:pt idx="4">
                  <c:v>20.8</c:v>
                </c:pt>
                <c:pt idx="5">
                  <c:v>19.5</c:v>
                </c:pt>
                <c:pt idx="6">
                  <c:v>19.600000000000001</c:v>
                </c:pt>
                <c:pt idx="7">
                  <c:v>16.8</c:v>
                </c:pt>
                <c:pt idx="8">
                  <c:v>18.7</c:v>
                </c:pt>
                <c:pt idx="9">
                  <c:v>16.399999999999999</c:v>
                </c:pt>
                <c:pt idx="10">
                  <c:v>17</c:v>
                </c:pt>
                <c:pt idx="11">
                  <c:v>16.7</c:v>
                </c:pt>
                <c:pt idx="12">
                  <c:v>17.399999999999999</c:v>
                </c:pt>
                <c:pt idx="13">
                  <c:v>22.4</c:v>
                </c:pt>
                <c:pt idx="14">
                  <c:v>20.7</c:v>
                </c:pt>
                <c:pt idx="15">
                  <c:v>18.399999999999999</c:v>
                </c:pt>
                <c:pt idx="16">
                  <c:v>18.2</c:v>
                </c:pt>
                <c:pt idx="17">
                  <c:v>19.600000000000001</c:v>
                </c:pt>
                <c:pt idx="18">
                  <c:v>16.2</c:v>
                </c:pt>
                <c:pt idx="19">
                  <c:v>18.399999999999999</c:v>
                </c:pt>
                <c:pt idx="20">
                  <c:v>15.5</c:v>
                </c:pt>
                <c:pt idx="21">
                  <c:v>20.399999999999999</c:v>
                </c:pt>
                <c:pt idx="22">
                  <c:v>16.100000000000001</c:v>
                </c:pt>
                <c:pt idx="23">
                  <c:v>16.3</c:v>
                </c:pt>
                <c:pt idx="24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E0-4898-9490-25BB9493CC60}"/>
            </c:ext>
          </c:extLst>
        </c:ser>
        <c:ser>
          <c:idx val="7"/>
          <c:order val="7"/>
          <c:tx>
            <c:strRef>
              <c:f>'Tartu ilm'!$J$4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ilm'!$J$5:$J$29</c:f>
              <c:numCache>
                <c:formatCode>General</c:formatCode>
                <c:ptCount val="25"/>
                <c:pt idx="0">
                  <c:v>18.5</c:v>
                </c:pt>
                <c:pt idx="1">
                  <c:v>14.1</c:v>
                </c:pt>
                <c:pt idx="2">
                  <c:v>15.8</c:v>
                </c:pt>
                <c:pt idx="3">
                  <c:v>15.5</c:v>
                </c:pt>
                <c:pt idx="4">
                  <c:v>16.5</c:v>
                </c:pt>
                <c:pt idx="5">
                  <c:v>18.600000000000001</c:v>
                </c:pt>
                <c:pt idx="6">
                  <c:v>15.6</c:v>
                </c:pt>
                <c:pt idx="7">
                  <c:v>17.2</c:v>
                </c:pt>
                <c:pt idx="8">
                  <c:v>16.399999999999999</c:v>
                </c:pt>
                <c:pt idx="9">
                  <c:v>17.2</c:v>
                </c:pt>
                <c:pt idx="10">
                  <c:v>18</c:v>
                </c:pt>
                <c:pt idx="11">
                  <c:v>16.100000000000001</c:v>
                </c:pt>
                <c:pt idx="12">
                  <c:v>15.8</c:v>
                </c:pt>
                <c:pt idx="13">
                  <c:v>17.600000000000001</c:v>
                </c:pt>
                <c:pt idx="14">
                  <c:v>16.8</c:v>
                </c:pt>
                <c:pt idx="15">
                  <c:v>15.5</c:v>
                </c:pt>
                <c:pt idx="16">
                  <c:v>17.3</c:v>
                </c:pt>
                <c:pt idx="17">
                  <c:v>17</c:v>
                </c:pt>
                <c:pt idx="18">
                  <c:v>17.100000000000001</c:v>
                </c:pt>
                <c:pt idx="19">
                  <c:v>16.3</c:v>
                </c:pt>
                <c:pt idx="20">
                  <c:v>16.5</c:v>
                </c:pt>
                <c:pt idx="21">
                  <c:v>18.8</c:v>
                </c:pt>
                <c:pt idx="22">
                  <c:v>16.2</c:v>
                </c:pt>
                <c:pt idx="23">
                  <c:v>16.5</c:v>
                </c:pt>
                <c:pt idx="24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E0-4898-9490-25BB9493CC60}"/>
            </c:ext>
          </c:extLst>
        </c:ser>
        <c:ser>
          <c:idx val="8"/>
          <c:order val="8"/>
          <c:tx>
            <c:strRef>
              <c:f>'Tartu ilm'!$K$4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ilm'!$K$5:$K$29</c:f>
              <c:numCache>
                <c:formatCode>General</c:formatCode>
                <c:ptCount val="25"/>
                <c:pt idx="0">
                  <c:v>10.8</c:v>
                </c:pt>
                <c:pt idx="1">
                  <c:v>11.1</c:v>
                </c:pt>
                <c:pt idx="2">
                  <c:v>12.9</c:v>
                </c:pt>
                <c:pt idx="3">
                  <c:v>9.4</c:v>
                </c:pt>
                <c:pt idx="4">
                  <c:v>11.5</c:v>
                </c:pt>
                <c:pt idx="5">
                  <c:v>11.4</c:v>
                </c:pt>
                <c:pt idx="6">
                  <c:v>11.7</c:v>
                </c:pt>
                <c:pt idx="7">
                  <c:v>12.3</c:v>
                </c:pt>
                <c:pt idx="8">
                  <c:v>13.1</c:v>
                </c:pt>
                <c:pt idx="9">
                  <c:v>14.1</c:v>
                </c:pt>
                <c:pt idx="10">
                  <c:v>11.2</c:v>
                </c:pt>
                <c:pt idx="11">
                  <c:v>10.199999999999999</c:v>
                </c:pt>
                <c:pt idx="12">
                  <c:v>13.2</c:v>
                </c:pt>
                <c:pt idx="13">
                  <c:v>10.9</c:v>
                </c:pt>
                <c:pt idx="14">
                  <c:v>12.8</c:v>
                </c:pt>
                <c:pt idx="15">
                  <c:v>12.6</c:v>
                </c:pt>
                <c:pt idx="16">
                  <c:v>11.3</c:v>
                </c:pt>
                <c:pt idx="17">
                  <c:v>12.2</c:v>
                </c:pt>
                <c:pt idx="18">
                  <c:v>12.7</c:v>
                </c:pt>
                <c:pt idx="19">
                  <c:v>12.7</c:v>
                </c:pt>
                <c:pt idx="20">
                  <c:v>12.1</c:v>
                </c:pt>
                <c:pt idx="21">
                  <c:v>14.1</c:v>
                </c:pt>
                <c:pt idx="22">
                  <c:v>11.7</c:v>
                </c:pt>
                <c:pt idx="23">
                  <c:v>13.7</c:v>
                </c:pt>
                <c:pt idx="24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0-4898-9490-25BB9493CC60}"/>
            </c:ext>
          </c:extLst>
        </c:ser>
        <c:ser>
          <c:idx val="9"/>
          <c:order val="9"/>
          <c:tx>
            <c:strRef>
              <c:f>'Tartu ilm'!$L$4</c:f>
              <c:strCache>
                <c:ptCount val="1"/>
                <c:pt idx="0">
                  <c:v>oktoober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ilm'!$L$5:$L$29</c:f>
              <c:numCache>
                <c:formatCode>General</c:formatCode>
                <c:ptCount val="25"/>
                <c:pt idx="0">
                  <c:v>4</c:v>
                </c:pt>
                <c:pt idx="1">
                  <c:v>5.8</c:v>
                </c:pt>
                <c:pt idx="2">
                  <c:v>6.7</c:v>
                </c:pt>
                <c:pt idx="3">
                  <c:v>8.1999999999999993</c:v>
                </c:pt>
                <c:pt idx="4">
                  <c:v>7.8</c:v>
                </c:pt>
                <c:pt idx="5">
                  <c:v>1.2</c:v>
                </c:pt>
                <c:pt idx="6">
                  <c:v>4.3</c:v>
                </c:pt>
                <c:pt idx="7">
                  <c:v>6.1</c:v>
                </c:pt>
                <c:pt idx="8">
                  <c:v>6.9</c:v>
                </c:pt>
                <c:pt idx="9">
                  <c:v>8.6</c:v>
                </c:pt>
                <c:pt idx="10">
                  <c:v>7.2</c:v>
                </c:pt>
                <c:pt idx="11">
                  <c:v>8.6</c:v>
                </c:pt>
                <c:pt idx="12">
                  <c:v>4.5</c:v>
                </c:pt>
                <c:pt idx="13">
                  <c:v>4.4000000000000004</c:v>
                </c:pt>
                <c:pt idx="14">
                  <c:v>7.6</c:v>
                </c:pt>
                <c:pt idx="15">
                  <c:v>6.2</c:v>
                </c:pt>
                <c:pt idx="16">
                  <c:v>7.4</c:v>
                </c:pt>
                <c:pt idx="17">
                  <c:v>5.6</c:v>
                </c:pt>
                <c:pt idx="18">
                  <c:v>4.8</c:v>
                </c:pt>
                <c:pt idx="19">
                  <c:v>4.3</c:v>
                </c:pt>
                <c:pt idx="20">
                  <c:v>5.4</c:v>
                </c:pt>
                <c:pt idx="21">
                  <c:v>7.4</c:v>
                </c:pt>
                <c:pt idx="22">
                  <c:v>7.4</c:v>
                </c:pt>
                <c:pt idx="23">
                  <c:v>8.8000000000000007</c:v>
                </c:pt>
                <c:pt idx="2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E0-4898-9490-25BB9493CC60}"/>
            </c:ext>
          </c:extLst>
        </c:ser>
        <c:ser>
          <c:idx val="10"/>
          <c:order val="10"/>
          <c:tx>
            <c:strRef>
              <c:f>'Tartu ilm'!$M$4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ilm'!$M$5:$M$29</c:f>
              <c:numCache>
                <c:formatCode>General</c:formatCode>
                <c:ptCount val="25"/>
                <c:pt idx="0">
                  <c:v>0.6</c:v>
                </c:pt>
                <c:pt idx="1">
                  <c:v>-6.1</c:v>
                </c:pt>
                <c:pt idx="2">
                  <c:v>1</c:v>
                </c:pt>
                <c:pt idx="3">
                  <c:v>3.5</c:v>
                </c:pt>
                <c:pt idx="4">
                  <c:v>-0.2</c:v>
                </c:pt>
                <c:pt idx="5">
                  <c:v>-1.2</c:v>
                </c:pt>
                <c:pt idx="6">
                  <c:v>2.4</c:v>
                </c:pt>
                <c:pt idx="7">
                  <c:v>-0.4</c:v>
                </c:pt>
                <c:pt idx="8">
                  <c:v>2.9</c:v>
                </c:pt>
                <c:pt idx="9">
                  <c:v>2.5</c:v>
                </c:pt>
                <c:pt idx="10">
                  <c:v>0.2</c:v>
                </c:pt>
                <c:pt idx="11">
                  <c:v>2.5</c:v>
                </c:pt>
                <c:pt idx="12">
                  <c:v>2.5</c:v>
                </c:pt>
                <c:pt idx="13">
                  <c:v>0.6</c:v>
                </c:pt>
                <c:pt idx="14">
                  <c:v>3.9</c:v>
                </c:pt>
                <c:pt idx="15">
                  <c:v>3</c:v>
                </c:pt>
                <c:pt idx="16">
                  <c:v>4.4000000000000004</c:v>
                </c:pt>
                <c:pt idx="17">
                  <c:v>1.6</c:v>
                </c:pt>
                <c:pt idx="18">
                  <c:v>3.8</c:v>
                </c:pt>
                <c:pt idx="19">
                  <c:v>-0.8</c:v>
                </c:pt>
                <c:pt idx="20">
                  <c:v>2.5</c:v>
                </c:pt>
                <c:pt idx="21">
                  <c:v>2.6</c:v>
                </c:pt>
                <c:pt idx="22">
                  <c:v>2.6</c:v>
                </c:pt>
                <c:pt idx="23">
                  <c:v>4.2</c:v>
                </c:pt>
                <c:pt idx="2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E0-4898-9490-25BB9493CC60}"/>
            </c:ext>
          </c:extLst>
        </c:ser>
        <c:ser>
          <c:idx val="11"/>
          <c:order val="11"/>
          <c:tx>
            <c:strRef>
              <c:f>'Tartu ilm'!$N$4</c:f>
              <c:strCache>
                <c:ptCount val="1"/>
                <c:pt idx="0">
                  <c:v>detsember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ilm'!$N$5:$N$29</c:f>
              <c:numCache>
                <c:formatCode>General</c:formatCode>
                <c:ptCount val="25"/>
                <c:pt idx="0">
                  <c:v>-4.8</c:v>
                </c:pt>
                <c:pt idx="1">
                  <c:v>-3.7</c:v>
                </c:pt>
                <c:pt idx="2">
                  <c:v>-1.2</c:v>
                </c:pt>
                <c:pt idx="3">
                  <c:v>0.5</c:v>
                </c:pt>
                <c:pt idx="4">
                  <c:v>-8.6999999999999993</c:v>
                </c:pt>
                <c:pt idx="5">
                  <c:v>-9.6999999999999993</c:v>
                </c:pt>
                <c:pt idx="6">
                  <c:v>-0.1</c:v>
                </c:pt>
                <c:pt idx="7">
                  <c:v>0.2</c:v>
                </c:pt>
                <c:pt idx="8">
                  <c:v>-3.9</c:v>
                </c:pt>
                <c:pt idx="9">
                  <c:v>3.3</c:v>
                </c:pt>
                <c:pt idx="10">
                  <c:v>0.9</c:v>
                </c:pt>
                <c:pt idx="11">
                  <c:v>-0.8</c:v>
                </c:pt>
                <c:pt idx="12">
                  <c:v>-4.5999999999999996</c:v>
                </c:pt>
                <c:pt idx="13">
                  <c:v>-8</c:v>
                </c:pt>
                <c:pt idx="14">
                  <c:v>1.8</c:v>
                </c:pt>
                <c:pt idx="15">
                  <c:v>-6.7</c:v>
                </c:pt>
                <c:pt idx="16">
                  <c:v>1.7</c:v>
                </c:pt>
                <c:pt idx="17">
                  <c:v>-1.2</c:v>
                </c:pt>
                <c:pt idx="18">
                  <c:v>2.5</c:v>
                </c:pt>
                <c:pt idx="19">
                  <c:v>-0.1</c:v>
                </c:pt>
                <c:pt idx="20">
                  <c:v>0.3</c:v>
                </c:pt>
                <c:pt idx="21">
                  <c:v>-2.4</c:v>
                </c:pt>
                <c:pt idx="22">
                  <c:v>1.9</c:v>
                </c:pt>
                <c:pt idx="23">
                  <c:v>-0.6</c:v>
                </c:pt>
                <c:pt idx="24">
                  <c:v>-6.2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E0-4898-9490-25BB9493CC60}"/>
            </c:ext>
          </c:extLst>
        </c:ser>
        <c:bandFmts>
          <c:bandFmt>
            <c:idx val="0"/>
            <c:spPr>
              <a:solidFill>
                <a:srgbClr val="7030A0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1">
                  <a:lumMod val="75000"/>
                </a:schemeClr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  <a:ln/>
              <a:effectLst/>
              <a:sp3d/>
            </c:spPr>
          </c:bandFmt>
          <c:bandFmt>
            <c:idx val="3"/>
            <c:spPr>
              <a:solidFill>
                <a:srgbClr val="FFC000"/>
              </a:solidFill>
              <a:ln/>
              <a:effectLst/>
              <a:sp3d/>
            </c:spPr>
          </c:bandFmt>
          <c:bandFmt>
            <c:idx val="4"/>
            <c:spPr>
              <a:solidFill>
                <a:srgbClr val="FF0000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341885176"/>
        <c:axId val="341885568"/>
        <c:axId val="414672024"/>
      </c:surfaceChart>
      <c:catAx>
        <c:axId val="34188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41885568"/>
        <c:crosses val="autoZero"/>
        <c:auto val="1"/>
        <c:lblAlgn val="ctr"/>
        <c:lblOffset val="100"/>
        <c:noMultiLvlLbl val="0"/>
      </c:catAx>
      <c:valAx>
        <c:axId val="34188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41885176"/>
        <c:crosses val="autoZero"/>
        <c:crossBetween val="midCat"/>
      </c:valAx>
      <c:serAx>
        <c:axId val="4146720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41885568"/>
        <c:crosses val="autoZero"/>
      </c:ser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'Tartu ilm'!$O$4</c:f>
              <c:strCache>
                <c:ptCount val="1"/>
                <c:pt idx="0">
                  <c:v>keskmine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'Tartu ilm'!$B$5:$B$29</c:f>
              <c:strCache>
                <c:ptCount val="25"/>
                <c:pt idx="0">
                  <c:v>1997 a</c:v>
                </c:pt>
                <c:pt idx="1">
                  <c:v>1998 a</c:v>
                </c:pt>
                <c:pt idx="2">
                  <c:v>1999 a</c:v>
                </c:pt>
                <c:pt idx="3">
                  <c:v>2000 a</c:v>
                </c:pt>
                <c:pt idx="4">
                  <c:v>2001 a</c:v>
                </c:pt>
                <c:pt idx="5">
                  <c:v>2002 a</c:v>
                </c:pt>
                <c:pt idx="6">
                  <c:v>2003 a</c:v>
                </c:pt>
                <c:pt idx="7">
                  <c:v>2004 a</c:v>
                </c:pt>
                <c:pt idx="8">
                  <c:v>2005 a</c:v>
                </c:pt>
                <c:pt idx="9">
                  <c:v>2006 a</c:v>
                </c:pt>
                <c:pt idx="10">
                  <c:v>2007 a</c:v>
                </c:pt>
                <c:pt idx="11">
                  <c:v>2008 a</c:v>
                </c:pt>
                <c:pt idx="12">
                  <c:v>2009 a</c:v>
                </c:pt>
                <c:pt idx="13">
                  <c:v>2010 a</c:v>
                </c:pt>
                <c:pt idx="14">
                  <c:v>2011 a</c:v>
                </c:pt>
                <c:pt idx="15">
                  <c:v>2012 a</c:v>
                </c:pt>
                <c:pt idx="16">
                  <c:v>2013 a</c:v>
                </c:pt>
                <c:pt idx="17">
                  <c:v>2014 a</c:v>
                </c:pt>
                <c:pt idx="18">
                  <c:v>2015 a</c:v>
                </c:pt>
                <c:pt idx="19">
                  <c:v>2016 a</c:v>
                </c:pt>
                <c:pt idx="20">
                  <c:v>2017 a</c:v>
                </c:pt>
                <c:pt idx="21">
                  <c:v>2018 a</c:v>
                </c:pt>
                <c:pt idx="22">
                  <c:v>2019 a</c:v>
                </c:pt>
                <c:pt idx="23">
                  <c:v>2020 a</c:v>
                </c:pt>
                <c:pt idx="24">
                  <c:v>2021 a</c:v>
                </c:pt>
              </c:strCache>
            </c:strRef>
          </c:cat>
          <c:val>
            <c:numRef>
              <c:f>'Tartu ilm'!$O$5:$O$29</c:f>
              <c:numCache>
                <c:formatCode>0.0</c:formatCode>
                <c:ptCount val="25"/>
                <c:pt idx="0">
                  <c:v>5.708333333333333</c:v>
                </c:pt>
                <c:pt idx="1">
                  <c:v>5.2583333333333337</c:v>
                </c:pt>
                <c:pt idx="2">
                  <c:v>6.6000000000000005</c:v>
                </c:pt>
                <c:pt idx="3">
                  <c:v>6.95</c:v>
                </c:pt>
                <c:pt idx="4">
                  <c:v>5.8833333333333329</c:v>
                </c:pt>
                <c:pt idx="5">
                  <c:v>6.1416666666666666</c:v>
                </c:pt>
                <c:pt idx="6">
                  <c:v>5.6000000000000014</c:v>
                </c:pt>
                <c:pt idx="7">
                  <c:v>5.8499999999999988</c:v>
                </c:pt>
                <c:pt idx="8">
                  <c:v>5.7833333333333341</c:v>
                </c:pt>
                <c:pt idx="9">
                  <c:v>6.25</c:v>
                </c:pt>
                <c:pt idx="10">
                  <c:v>6.6250000000000009</c:v>
                </c:pt>
                <c:pt idx="11">
                  <c:v>7.1833333333333327</c:v>
                </c:pt>
                <c:pt idx="12">
                  <c:v>6.1583333333333341</c:v>
                </c:pt>
                <c:pt idx="13">
                  <c:v>4.9249999999999998</c:v>
                </c:pt>
                <c:pt idx="14">
                  <c:v>6.8916666666666657</c:v>
                </c:pt>
                <c:pt idx="15">
                  <c:v>5.7416666666666663</c:v>
                </c:pt>
                <c:pt idx="16">
                  <c:v>6.6750000000000007</c:v>
                </c:pt>
                <c:pt idx="17">
                  <c:v>6.8999999999999986</c:v>
                </c:pt>
                <c:pt idx="18">
                  <c:v>7.5666666666666664</c:v>
                </c:pt>
                <c:pt idx="19">
                  <c:v>6.4416666666666673</c:v>
                </c:pt>
                <c:pt idx="20">
                  <c:v>6.25</c:v>
                </c:pt>
                <c:pt idx="21">
                  <c:v>6.9999999999999991</c:v>
                </c:pt>
                <c:pt idx="22">
                  <c:v>7.3500000000000005</c:v>
                </c:pt>
                <c:pt idx="23">
                  <c:v>8.1416666666666675</c:v>
                </c:pt>
                <c:pt idx="24">
                  <c:v>6.3916666666666657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A-4B5E-804C-8086328F2B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13941360"/>
        <c:axId val="413944104"/>
      </c:lineChart>
      <c:catAx>
        <c:axId val="41394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3944104"/>
        <c:crosses val="autoZero"/>
        <c:auto val="1"/>
        <c:lblAlgn val="ctr"/>
        <c:lblOffset val="100"/>
        <c:noMultiLvlLbl val="0"/>
      </c:catAx>
      <c:valAx>
        <c:axId val="4139441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394136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'Tartu ilm'!$O$4</c:f>
              <c:strCache>
                <c:ptCount val="1"/>
                <c:pt idx="0">
                  <c:v>keskmine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'Tartu ilm'!$B$5:$B$29</c15:sqref>
                  </c15:fullRef>
                </c:ext>
              </c:extLst>
              <c:f>'Tartu ilm'!$B$21:$B$29</c:f>
              <c:strCache>
                <c:ptCount val="9"/>
                <c:pt idx="0">
                  <c:v>2013 a</c:v>
                </c:pt>
                <c:pt idx="1">
                  <c:v>2014 a</c:v>
                </c:pt>
                <c:pt idx="2">
                  <c:v>2015 a</c:v>
                </c:pt>
                <c:pt idx="3">
                  <c:v>2016 a</c:v>
                </c:pt>
                <c:pt idx="4">
                  <c:v>2017 a</c:v>
                </c:pt>
                <c:pt idx="5">
                  <c:v>2018 a</c:v>
                </c:pt>
                <c:pt idx="6">
                  <c:v>2019 a</c:v>
                </c:pt>
                <c:pt idx="7">
                  <c:v>2020 a</c:v>
                </c:pt>
                <c:pt idx="8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'Tartu ilm'!$O$5:$O$29</c15:sqref>
                  </c15:fullRef>
                </c:ext>
              </c:extLst>
              <c:f>'Tartu ilm'!$O$21:$O$29</c:f>
              <c:numCache>
                <c:formatCode>0.0</c:formatCode>
                <c:ptCount val="9"/>
                <c:pt idx="0">
                  <c:v>6.6750000000000007</c:v>
                </c:pt>
                <c:pt idx="1">
                  <c:v>6.8999999999999986</c:v>
                </c:pt>
                <c:pt idx="2">
                  <c:v>7.5666666666666664</c:v>
                </c:pt>
                <c:pt idx="3">
                  <c:v>6.4416666666666673</c:v>
                </c:pt>
                <c:pt idx="4">
                  <c:v>6.25</c:v>
                </c:pt>
                <c:pt idx="5">
                  <c:v>6.9999999999999991</c:v>
                </c:pt>
                <c:pt idx="6">
                  <c:v>7.3500000000000005</c:v>
                </c:pt>
                <c:pt idx="7">
                  <c:v>8.1416666666666675</c:v>
                </c:pt>
                <c:pt idx="8">
                  <c:v>6.3916666666666657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D-45C8-BC4C-55FAF638FE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13942536"/>
        <c:axId val="413942928"/>
      </c:lineChart>
      <c:catAx>
        <c:axId val="41394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3942928"/>
        <c:crosses val="autoZero"/>
        <c:auto val="1"/>
        <c:lblAlgn val="ctr"/>
        <c:lblOffset val="100"/>
        <c:noMultiLvlLbl val="0"/>
      </c:catAx>
      <c:valAx>
        <c:axId val="4139429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39425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Elektrienergia tarbimine, koos päikesepaneelide toodanguga/kWh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2021'!$S$2</c:f>
              <c:strCache>
                <c:ptCount val="1"/>
                <c:pt idx="0">
                  <c:v>kWh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'aruanne 2021'!$R$3:$R$10</c:f>
              <c:strCache>
                <c:ptCount val="8"/>
                <c:pt idx="0">
                  <c:v>2014 a</c:v>
                </c:pt>
                <c:pt idx="1">
                  <c:v>2015 a</c:v>
                </c:pt>
                <c:pt idx="2">
                  <c:v>2016 a</c:v>
                </c:pt>
                <c:pt idx="3">
                  <c:v>2017 a</c:v>
                </c:pt>
                <c:pt idx="4">
                  <c:v>2018 a</c:v>
                </c:pt>
                <c:pt idx="5">
                  <c:v>2019 a</c:v>
                </c:pt>
                <c:pt idx="6">
                  <c:v>2020 a</c:v>
                </c:pt>
                <c:pt idx="7">
                  <c:v>2021 a</c:v>
                </c:pt>
              </c:strCache>
            </c:strRef>
          </c:cat>
          <c:val>
            <c:numRef>
              <c:f>'aruanne 2021'!$S$3:$S$10</c:f>
              <c:numCache>
                <c:formatCode>0.00</c:formatCode>
                <c:ptCount val="8"/>
                <c:pt idx="0">
                  <c:v>69857</c:v>
                </c:pt>
                <c:pt idx="1">
                  <c:v>80745.649999999994</c:v>
                </c:pt>
                <c:pt idx="2">
                  <c:v>76706.710000000006</c:v>
                </c:pt>
                <c:pt idx="3">
                  <c:v>74620.02</c:v>
                </c:pt>
                <c:pt idx="4">
                  <c:v>75528.460000000006</c:v>
                </c:pt>
                <c:pt idx="5">
                  <c:v>75465</c:v>
                </c:pt>
                <c:pt idx="6">
                  <c:v>62857</c:v>
                </c:pt>
                <c:pt idx="7">
                  <c:v>64754.31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D-4105-8F8A-FF177119D1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936656"/>
        <c:axId val="413940968"/>
      </c:lineChart>
      <c:catAx>
        <c:axId val="41393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3940968"/>
        <c:crosses val="autoZero"/>
        <c:auto val="1"/>
        <c:lblAlgn val="ctr"/>
        <c:lblOffset val="100"/>
        <c:noMultiLvlLbl val="0"/>
      </c:catAx>
      <c:valAx>
        <c:axId val="4139409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393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Soojusenergia tarbimine/kWh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2021'!$O$21</c:f>
              <c:strCache>
                <c:ptCount val="1"/>
                <c:pt idx="0">
                  <c:v>KWh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'aruanne 2021'!$B$22:$B$37</c15:sqref>
                  </c15:fullRef>
                </c:ext>
              </c:extLst>
              <c:f>('aruanne 2021'!$B$22,'aruanne 2021'!$B$24,'aruanne 2021'!$B$26,'aruanne 2021'!$B$28,'aruanne 2021'!$B$30,'aruanne 2021'!$B$32,'aruanne 2021'!$B$34,'aruanne 2021'!$B$36)</c:f>
              <c:strCache>
                <c:ptCount val="8"/>
                <c:pt idx="0">
                  <c:v>2014 a</c:v>
                </c:pt>
                <c:pt idx="1">
                  <c:v>2015 a</c:v>
                </c:pt>
                <c:pt idx="2">
                  <c:v>2016 a</c:v>
                </c:pt>
                <c:pt idx="3">
                  <c:v>2017 a</c:v>
                </c:pt>
                <c:pt idx="4">
                  <c:v>2018 a</c:v>
                </c:pt>
                <c:pt idx="5">
                  <c:v>2019 a</c:v>
                </c:pt>
                <c:pt idx="6">
                  <c:v>2020 a</c:v>
                </c:pt>
                <c:pt idx="7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'aruanne 2021'!$O$22:$O$37</c15:sqref>
                  </c15:fullRef>
                </c:ext>
              </c:extLst>
              <c:f>('aruanne 2021'!$O$22,'aruanne 2021'!$O$24,'aruanne 2021'!$O$26,'aruanne 2021'!$O$28,'aruanne 2021'!$O$30,'aruanne 2021'!$O$32,'aruanne 2021'!$O$34,'aruanne 2021'!$O$36)</c:f>
              <c:numCache>
                <c:formatCode>0.0</c:formatCode>
                <c:ptCount val="8"/>
                <c:pt idx="0" formatCode="0.00">
                  <c:v>123797</c:v>
                </c:pt>
                <c:pt idx="1" formatCode="0.00">
                  <c:v>106782</c:v>
                </c:pt>
                <c:pt idx="2" formatCode="0.00">
                  <c:v>125358</c:v>
                </c:pt>
                <c:pt idx="3" formatCode="0.00">
                  <c:v>120071</c:v>
                </c:pt>
                <c:pt idx="4" formatCode="0.00">
                  <c:v>125423</c:v>
                </c:pt>
                <c:pt idx="5" formatCode="0.00">
                  <c:v>127061</c:v>
                </c:pt>
                <c:pt idx="6" formatCode="0.00">
                  <c:v>102425</c:v>
                </c:pt>
                <c:pt idx="7" formatCode="0.00">
                  <c:v>132491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8-4D89-8F8D-2242F211A0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937832"/>
        <c:axId val="413940184"/>
      </c:lineChart>
      <c:catAx>
        <c:axId val="41393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3940184"/>
        <c:crosses val="autoZero"/>
        <c:auto val="1"/>
        <c:lblAlgn val="ctr"/>
        <c:lblOffset val="100"/>
        <c:noMultiLvlLbl val="0"/>
      </c:catAx>
      <c:valAx>
        <c:axId val="4139401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393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Põhjavee</a:t>
            </a:r>
            <a:r>
              <a:rPr lang="en-US" baseline="0"/>
              <a:t> tarbimine/</a:t>
            </a:r>
            <a:r>
              <a:rPr lang="en-US" sz="1800" b="1" i="0" baseline="0">
                <a:effectLst/>
              </a:rPr>
              <a:t>m³</a:t>
            </a:r>
            <a:endParaRPr lang="et-E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2021'!$O$41</c:f>
              <c:strCache>
                <c:ptCount val="1"/>
                <c:pt idx="0">
                  <c:v> m3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'aruanne 2021'!$B$42:$B$56</c15:sqref>
                  </c15:fullRef>
                </c:ext>
              </c:extLst>
              <c:f>('aruanne 2021'!$B$42,'aruanne 2021'!$B$44,'aruanne 2021'!$B$46,'aruanne 2021'!$B$48,'aruanne 2021'!$B$50,'aruanne 2021'!$B$52,'aruanne 2021'!$B$54,'aruanne 2021'!$B$56)</c:f>
              <c:strCache>
                <c:ptCount val="8"/>
                <c:pt idx="0">
                  <c:v>2014 a</c:v>
                </c:pt>
                <c:pt idx="1">
                  <c:v>2015 a</c:v>
                </c:pt>
                <c:pt idx="2">
                  <c:v>2016 a</c:v>
                </c:pt>
                <c:pt idx="3">
                  <c:v>2017 a</c:v>
                </c:pt>
                <c:pt idx="4">
                  <c:v>2018 a</c:v>
                </c:pt>
                <c:pt idx="5">
                  <c:v>2019 a</c:v>
                </c:pt>
                <c:pt idx="6">
                  <c:v>2020 a</c:v>
                </c:pt>
                <c:pt idx="7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'aruanne 2021'!$O$42:$O$56</c15:sqref>
                  </c15:fullRef>
                </c:ext>
              </c:extLst>
              <c:f>('aruanne 2021'!$O$42,'aruanne 2021'!$O$44,'aruanne 2021'!$O$46,'aruanne 2021'!$O$48,'aruanne 2021'!$O$50,'aruanne 2021'!$O$52,'aruanne 2021'!$O$54,'aruanne 2021'!$O$56)</c:f>
              <c:numCache>
                <c:formatCode>General</c:formatCode>
                <c:ptCount val="8"/>
                <c:pt idx="0" formatCode="0.00">
                  <c:v>335</c:v>
                </c:pt>
                <c:pt idx="1" formatCode="0.00">
                  <c:v>370</c:v>
                </c:pt>
                <c:pt idx="2" formatCode="0.00">
                  <c:v>429.1</c:v>
                </c:pt>
                <c:pt idx="3" formatCode="0.00">
                  <c:v>357</c:v>
                </c:pt>
                <c:pt idx="4" formatCode="0.00">
                  <c:v>348</c:v>
                </c:pt>
                <c:pt idx="5" formatCode="0.00">
                  <c:v>400</c:v>
                </c:pt>
                <c:pt idx="6" formatCode="0.00">
                  <c:v>247</c:v>
                </c:pt>
                <c:pt idx="7" formatCode="0.00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F-41B8-9CC2-475E88AFB2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938616"/>
        <c:axId val="413937048"/>
      </c:lineChart>
      <c:catAx>
        <c:axId val="41393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3937048"/>
        <c:crosses val="autoZero"/>
        <c:auto val="1"/>
        <c:lblAlgn val="ctr"/>
        <c:lblOffset val="100"/>
        <c:noMultiLvlLbl val="0"/>
      </c:catAx>
      <c:valAx>
        <c:axId val="4139370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393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Vihmavee tarbimine/</a:t>
            </a:r>
            <a:r>
              <a:rPr lang="en-US" sz="1800" b="1" i="0" baseline="0">
                <a:effectLst/>
              </a:rPr>
              <a:t>m³</a:t>
            </a:r>
            <a:endParaRPr lang="et-E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2021'!$O$60</c:f>
              <c:strCache>
                <c:ptCount val="1"/>
                <c:pt idx="0">
                  <c:v>m3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'aruanne 2021'!$B$61:$B$73</c15:sqref>
                  </c15:fullRef>
                </c:ext>
              </c:extLst>
              <c:f>('aruanne 2021'!$B$61,'aruanne 2021'!$B$63,'aruanne 2021'!$B$65,'aruanne 2021'!$B$67,'aruanne 2021'!$B$69,'aruanne 2021'!$B$71,'aruanne 2021'!$B$73)</c:f>
              <c:strCache>
                <c:ptCount val="7"/>
                <c:pt idx="0">
                  <c:v>2015 a</c:v>
                </c:pt>
                <c:pt idx="1">
                  <c:v>2016 a</c:v>
                </c:pt>
                <c:pt idx="2">
                  <c:v>2017 a</c:v>
                </c:pt>
                <c:pt idx="3">
                  <c:v>2018 a</c:v>
                </c:pt>
                <c:pt idx="4">
                  <c:v>2019 a</c:v>
                </c:pt>
                <c:pt idx="5">
                  <c:v>2020 a</c:v>
                </c:pt>
                <c:pt idx="6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'aruanne 2021'!$O$61:$O$73</c15:sqref>
                  </c15:fullRef>
                </c:ext>
              </c:extLst>
              <c:f>('aruanne 2021'!$O$61,'aruanne 2021'!$O$63,'aruanne 2021'!$O$65,'aruanne 2021'!$O$67,'aruanne 2021'!$O$69,'aruanne 2021'!$O$71,'aruanne 2021'!$O$73)</c:f>
              <c:numCache>
                <c:formatCode>General</c:formatCode>
                <c:ptCount val="7"/>
                <c:pt idx="0" formatCode="0.00">
                  <c:v>7</c:v>
                </c:pt>
                <c:pt idx="1" formatCode="0.00">
                  <c:v>62</c:v>
                </c:pt>
                <c:pt idx="2" formatCode="0.00">
                  <c:v>36</c:v>
                </c:pt>
                <c:pt idx="3" formatCode="0.00">
                  <c:v>48.48</c:v>
                </c:pt>
                <c:pt idx="4" formatCode="0.00">
                  <c:v>40.76</c:v>
                </c:pt>
                <c:pt idx="5" formatCode="0.00">
                  <c:v>34.9</c:v>
                </c:pt>
                <c:pt idx="6" formatCode="0.00">
                  <c:v>41.54999999999999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F-42BA-8079-1323465BD1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939008"/>
        <c:axId val="413941752"/>
      </c:lineChart>
      <c:catAx>
        <c:axId val="41393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3941752"/>
        <c:crosses val="autoZero"/>
        <c:auto val="1"/>
        <c:lblAlgn val="ctr"/>
        <c:lblOffset val="100"/>
        <c:noMultiLvlLbl val="0"/>
      </c:catAx>
      <c:valAx>
        <c:axId val="4139417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393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Oma toodetud elekter</a:t>
            </a:r>
            <a:r>
              <a:rPr lang="en-US" baseline="0"/>
              <a:t>/</a:t>
            </a:r>
            <a:r>
              <a:rPr lang="en-US"/>
              <a:t>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2021'!$O$77</c:f>
              <c:strCache>
                <c:ptCount val="1"/>
                <c:pt idx="0">
                  <c:v>kwh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'aruanne 2021'!$B$78:$B$90</c15:sqref>
                  </c15:fullRef>
                </c:ext>
              </c:extLst>
              <c:f>('aruanne 2021'!$B$78,'aruanne 2021'!$B$80,'aruanne 2021'!$B$82,'aruanne 2021'!$B$84,'aruanne 2021'!$B$86,'aruanne 2021'!$B$88,'aruanne 2021'!$B$90)</c:f>
              <c:strCache>
                <c:ptCount val="7"/>
                <c:pt idx="0">
                  <c:v>2015 a</c:v>
                </c:pt>
                <c:pt idx="1">
                  <c:v>2016 a</c:v>
                </c:pt>
                <c:pt idx="2">
                  <c:v>2017 a</c:v>
                </c:pt>
                <c:pt idx="3">
                  <c:v>2018 a</c:v>
                </c:pt>
                <c:pt idx="4">
                  <c:v>2019 a</c:v>
                </c:pt>
                <c:pt idx="5">
                  <c:v>2020 a</c:v>
                </c:pt>
                <c:pt idx="6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'aruanne 2021'!$O$78:$O$90</c15:sqref>
                  </c15:fullRef>
                </c:ext>
              </c:extLst>
              <c:f>('aruanne 2021'!$O$78,'aruanne 2021'!$O$80,'aruanne 2021'!$O$82,'aruanne 2021'!$O$84,'aruanne 2021'!$O$86,'aruanne 2021'!$O$88,'aruanne 2021'!$O$90)</c:f>
              <c:numCache>
                <c:formatCode>General</c:formatCode>
                <c:ptCount val="7"/>
                <c:pt idx="0" formatCode="0.00">
                  <c:v>2112.65</c:v>
                </c:pt>
                <c:pt idx="1" formatCode="0.00">
                  <c:v>1970.71</c:v>
                </c:pt>
                <c:pt idx="2" formatCode="0.00">
                  <c:v>1736.0199999999998</c:v>
                </c:pt>
                <c:pt idx="3" formatCode="0.00">
                  <c:v>5253.46</c:v>
                </c:pt>
                <c:pt idx="4" formatCode="0.00">
                  <c:v>5323</c:v>
                </c:pt>
                <c:pt idx="5" formatCode="0.00">
                  <c:v>5281</c:v>
                </c:pt>
                <c:pt idx="6" formatCode="0.00">
                  <c:v>4735.3100000000004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36-465D-B8A6-4945507FCC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942144"/>
        <c:axId val="416264976"/>
      </c:lineChart>
      <c:catAx>
        <c:axId val="41394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264976"/>
        <c:crosses val="autoZero"/>
        <c:auto val="1"/>
        <c:lblAlgn val="ctr"/>
        <c:lblOffset val="100"/>
        <c:noMultiLvlLbl val="0"/>
      </c:catAx>
      <c:valAx>
        <c:axId val="4162649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394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Elektrienergia tarbimine, koos päikesepaneelide toodanguga/kWh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ENERGIAKULU!$S$2</c:f>
              <c:strCache>
                <c:ptCount val="1"/>
                <c:pt idx="0">
                  <c:v>kWh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ENERGIAKULU!$R$3:$R$10</c:f>
              <c:strCache>
                <c:ptCount val="8"/>
                <c:pt idx="0">
                  <c:v>2014 a</c:v>
                </c:pt>
                <c:pt idx="1">
                  <c:v>2015 a</c:v>
                </c:pt>
                <c:pt idx="2">
                  <c:v>2016 a</c:v>
                </c:pt>
                <c:pt idx="3">
                  <c:v>2017 a</c:v>
                </c:pt>
                <c:pt idx="4">
                  <c:v>2018 a</c:v>
                </c:pt>
                <c:pt idx="5">
                  <c:v>2019 a</c:v>
                </c:pt>
                <c:pt idx="6">
                  <c:v>2020 a</c:v>
                </c:pt>
                <c:pt idx="7">
                  <c:v>2021 a</c:v>
                </c:pt>
              </c:strCache>
            </c:strRef>
          </c:cat>
          <c:val>
            <c:numRef>
              <c:f>ENERGIAKULU!$S$3:$S$10</c:f>
              <c:numCache>
                <c:formatCode>0.00</c:formatCode>
                <c:ptCount val="8"/>
                <c:pt idx="0">
                  <c:v>69857</c:v>
                </c:pt>
                <c:pt idx="1">
                  <c:v>80745.649999999994</c:v>
                </c:pt>
                <c:pt idx="2">
                  <c:v>76706.710000000006</c:v>
                </c:pt>
                <c:pt idx="3">
                  <c:v>74620.02</c:v>
                </c:pt>
                <c:pt idx="4">
                  <c:v>75528.460000000006</c:v>
                </c:pt>
                <c:pt idx="5">
                  <c:v>75465</c:v>
                </c:pt>
                <c:pt idx="6">
                  <c:v>62857</c:v>
                </c:pt>
                <c:pt idx="7">
                  <c:v>64754.31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D-4871-A756-B52F2DAD37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963680"/>
        <c:axId val="413869528"/>
      </c:lineChart>
      <c:catAx>
        <c:axId val="41396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3869528"/>
        <c:crosses val="autoZero"/>
        <c:auto val="1"/>
        <c:lblAlgn val="ctr"/>
        <c:lblOffset val="100"/>
        <c:noMultiLvlLbl val="0"/>
      </c:catAx>
      <c:valAx>
        <c:axId val="4138695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396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Olmejäätmed/</a:t>
            </a:r>
            <a:r>
              <a:rPr lang="en-US" sz="1800" b="1" i="0" u="none" strike="noStrike" baseline="0">
                <a:effectLst/>
              </a:rPr>
              <a:t>m</a:t>
            </a:r>
            <a:r>
              <a:rPr lang="en-US" sz="1800" b="1" i="0" u="none" strike="noStrike" baseline="0">
                <a:effectLst/>
                <a:latin typeface="Calibri" panose="020F0502020204030204" pitchFamily="34" charset="0"/>
              </a:rPr>
              <a:t>³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2021'!$O$94</c:f>
              <c:strCache>
                <c:ptCount val="1"/>
                <c:pt idx="0">
                  <c:v>m³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'aruanne 2021'!$B$95:$B$105</c15:sqref>
                  </c15:fullRef>
                </c:ext>
              </c:extLst>
              <c:f>('aruanne 2021'!$B$95,'aruanne 2021'!$B$97,'aruanne 2021'!$B$99,'aruanne 2021'!$B$101,'aruanne 2021'!$B$103,'aruanne 2021'!$B$105)</c:f>
              <c:strCache>
                <c:ptCount val="6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  <c:pt idx="5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'aruanne 2021'!$O$95:$O$105</c15:sqref>
                  </c15:fullRef>
                </c:ext>
              </c:extLst>
              <c:f>('aruanne 2021'!$O$95,'aruanne 2021'!$O$97,'aruanne 2021'!$O$99,'aruanne 2021'!$O$101,'aruanne 2021'!$O$103,'aruanne 2021'!$O$105)</c:f>
              <c:numCache>
                <c:formatCode>0.00</c:formatCode>
                <c:ptCount val="6"/>
                <c:pt idx="0">
                  <c:v>20.8</c:v>
                </c:pt>
                <c:pt idx="1">
                  <c:v>15.600000000000003</c:v>
                </c:pt>
                <c:pt idx="2">
                  <c:v>15.600000000000003</c:v>
                </c:pt>
                <c:pt idx="3">
                  <c:v>15.600000000000003</c:v>
                </c:pt>
                <c:pt idx="4">
                  <c:v>13.000000000000002</c:v>
                </c:pt>
                <c:pt idx="5">
                  <c:v>15.600000000000003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7-4959-B398-984926775B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6268504"/>
        <c:axId val="416266544"/>
      </c:lineChart>
      <c:catAx>
        <c:axId val="41626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266544"/>
        <c:crosses val="autoZero"/>
        <c:auto val="1"/>
        <c:lblAlgn val="ctr"/>
        <c:lblOffset val="100"/>
        <c:noMultiLvlLbl val="0"/>
      </c:catAx>
      <c:valAx>
        <c:axId val="4162665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6268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Pakend/m³</a:t>
            </a:r>
          </a:p>
        </c:rich>
      </c:tx>
      <c:layout>
        <c:manualLayout>
          <c:xMode val="edge"/>
          <c:yMode val="edge"/>
          <c:x val="0.42072096128170894"/>
          <c:y val="3.9900238930170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2021'!$O$109</c:f>
              <c:strCache>
                <c:ptCount val="1"/>
                <c:pt idx="0">
                  <c:v>m³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'aruanne 2021'!$B$110:$B$120</c15:sqref>
                  </c15:fullRef>
                </c:ext>
              </c:extLst>
              <c:f>('aruanne 2021'!$B$110,'aruanne 2021'!$B$112,'aruanne 2021'!$B$114,'aruanne 2021'!$B$116,'aruanne 2021'!$B$118,'aruanne 2021'!$B$120)</c:f>
              <c:strCache>
                <c:ptCount val="6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  <c:pt idx="5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'aruanne 2021'!$O$110:$O$120</c15:sqref>
                  </c15:fullRef>
                </c:ext>
              </c:extLst>
              <c:f>('aruanne 2021'!$O$110,'aruanne 2021'!$O$112,'aruanne 2021'!$O$114,'aruanne 2021'!$O$116,'aruanne 2021'!$O$118,'aruanne 2021'!$O$120)</c:f>
              <c:numCache>
                <c:formatCode>0.00</c:formatCode>
                <c:ptCount val="6"/>
                <c:pt idx="0">
                  <c:v>10.4</c:v>
                </c:pt>
                <c:pt idx="1">
                  <c:v>7.8</c:v>
                </c:pt>
                <c:pt idx="2">
                  <c:v>7.8</c:v>
                </c:pt>
                <c:pt idx="3">
                  <c:v>7.8</c:v>
                </c:pt>
                <c:pt idx="4">
                  <c:v>6.5</c:v>
                </c:pt>
                <c:pt idx="5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21-4A70-92CC-E4AB925767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6268112"/>
        <c:axId val="416268896"/>
      </c:lineChart>
      <c:catAx>
        <c:axId val="41626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268896"/>
        <c:crosses val="autoZero"/>
        <c:auto val="1"/>
        <c:lblAlgn val="ctr"/>
        <c:lblOffset val="100"/>
        <c:noMultiLvlLbl val="0"/>
      </c:catAx>
      <c:valAx>
        <c:axId val="4162688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626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Paber</a:t>
            </a:r>
            <a:r>
              <a:rPr lang="en-US" baseline="0"/>
              <a:t>/</a:t>
            </a:r>
            <a:r>
              <a:rPr lang="en-US"/>
              <a:t>m³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2021'!$O$124</c:f>
              <c:strCache>
                <c:ptCount val="1"/>
                <c:pt idx="0">
                  <c:v>m³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'aruanne 2021'!$B$125:$B$135</c15:sqref>
                  </c15:fullRef>
                </c:ext>
              </c:extLst>
              <c:f>('aruanne 2021'!$B$125,'aruanne 2021'!$B$127,'aruanne 2021'!$B$129,'aruanne 2021'!$B$131,'aruanne 2021'!$B$133,'aruanne 2021'!$B$135)</c:f>
              <c:strCache>
                <c:ptCount val="6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  <c:pt idx="5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'aruanne 2021'!$O$125:$O$135</c15:sqref>
                  </c15:fullRef>
                </c:ext>
              </c:extLst>
              <c:f>('aruanne 2021'!$O$125,'aruanne 2021'!$O$127,'aruanne 2021'!$O$129,'aruanne 2021'!$O$131,'aruanne 2021'!$O$133,'aruanne 2021'!$O$135)</c:f>
              <c:numCache>
                <c:formatCode>0.00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01-460A-9F57-9B102B3AB7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6267328"/>
        <c:axId val="416269680"/>
      </c:lineChart>
      <c:catAx>
        <c:axId val="4162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269680"/>
        <c:crosses val="autoZero"/>
        <c:auto val="1"/>
        <c:lblAlgn val="ctr"/>
        <c:lblOffset val="100"/>
        <c:noMultiLvlLbl val="0"/>
      </c:catAx>
      <c:valAx>
        <c:axId val="4162696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626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Üle</a:t>
            </a:r>
            <a:r>
              <a:rPr lang="en-US" baseline="0"/>
              <a:t> antud</a:t>
            </a:r>
            <a:r>
              <a:rPr lang="en-US"/>
              <a:t> biojäätmed/m³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2021'!$O$139</c:f>
              <c:strCache>
                <c:ptCount val="1"/>
                <c:pt idx="0">
                  <c:v>m³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'aruanne 2021'!$B$140:$B$150</c15:sqref>
                  </c15:fullRef>
                </c:ext>
              </c:extLst>
              <c:f>('aruanne 2021'!$B$140,'aruanne 2021'!$B$142,'aruanne 2021'!$B$144,'aruanne 2021'!$B$146,'aruanne 2021'!$B$148,'aruanne 2021'!$B$150)</c:f>
              <c:strCache>
                <c:ptCount val="6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  <c:pt idx="5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'aruanne 2021'!$O$140:$O$150</c15:sqref>
                  </c15:fullRef>
                </c:ext>
              </c:extLst>
              <c:f>('aruanne 2021'!$O$140,'aruanne 2021'!$O$142,'aruanne 2021'!$O$144,'aruanne 2021'!$O$146,'aruanne 2021'!$O$148,'aruanne 2021'!$O$150)</c:f>
              <c:numCache>
                <c:formatCode>0.00</c:formatCode>
                <c:ptCount val="6"/>
                <c:pt idx="0">
                  <c:v>1.2</c:v>
                </c:pt>
                <c:pt idx="1">
                  <c:v>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E-44AA-916B-76B6B2D7F2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6262232"/>
        <c:axId val="416263016"/>
      </c:lineChart>
      <c:catAx>
        <c:axId val="41626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263016"/>
        <c:crosses val="autoZero"/>
        <c:auto val="1"/>
        <c:lblAlgn val="ctr"/>
        <c:lblOffset val="100"/>
        <c:noMultiLvlLbl val="0"/>
      </c:catAx>
      <c:valAx>
        <c:axId val="4162630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626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Ohtlikud</a:t>
            </a:r>
            <a:r>
              <a:rPr lang="en-US" baseline="0"/>
              <a:t> jäätmed/</a:t>
            </a:r>
            <a:r>
              <a:rPr lang="en-US"/>
              <a:t>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2021'!$O$154</c:f>
              <c:strCache>
                <c:ptCount val="1"/>
                <c:pt idx="0">
                  <c:v>kg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'aruanne 2021'!$B$155:$B$165</c15:sqref>
                  </c15:fullRef>
                </c:ext>
              </c:extLst>
              <c:f>('aruanne 2021'!$B$155,'aruanne 2021'!$B$157,'aruanne 2021'!$B$159,'aruanne 2021'!$B$161,'aruanne 2021'!$B$163,'aruanne 2021'!$B$165)</c:f>
              <c:strCache>
                <c:ptCount val="6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  <c:pt idx="5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'aruanne 2021'!$O$155:$O$165</c15:sqref>
                  </c15:fullRef>
                </c:ext>
              </c:extLst>
              <c:f>('aruanne 2021'!$O$155,'aruanne 2021'!$O$157,'aruanne 2021'!$O$159,'aruanne 2021'!$O$161,'aruanne 2021'!$O$163,'aruanne 2021'!$O$165)</c:f>
              <c:numCache>
                <c:formatCode>0.00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3-4D80-B143-3C7B17507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6263800"/>
        <c:axId val="416264192"/>
      </c:lineChart>
      <c:catAx>
        <c:axId val="41626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264192"/>
        <c:crosses val="autoZero"/>
        <c:auto val="1"/>
        <c:lblAlgn val="ctr"/>
        <c:lblOffset val="100"/>
        <c:noMultiLvlLbl val="0"/>
      </c:catAx>
      <c:valAx>
        <c:axId val="4162641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6263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Elektrienergia tarbimine</a:t>
            </a:r>
            <a:r>
              <a:rPr lang="et-EE"/>
              <a:t> loodusmajas</a:t>
            </a:r>
          </a:p>
          <a:p>
            <a:pPr>
              <a:defRPr/>
            </a:pPr>
            <a:r>
              <a:rPr lang="et-EE"/>
              <a:t>2014 - 2021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'aruanne 2021'!$AD$3</c:f>
              <c:strCache>
                <c:ptCount val="1"/>
                <c:pt idx="0">
                  <c:v>võrk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'aruanne 2021'!$AC$4:$AC$11</c:f>
              <c:strCache>
                <c:ptCount val="8"/>
                <c:pt idx="0">
                  <c:v>2014 a</c:v>
                </c:pt>
                <c:pt idx="1">
                  <c:v>2015 a</c:v>
                </c:pt>
                <c:pt idx="2">
                  <c:v>2016 a</c:v>
                </c:pt>
                <c:pt idx="3">
                  <c:v>2017 a</c:v>
                </c:pt>
                <c:pt idx="4">
                  <c:v>2018 a</c:v>
                </c:pt>
                <c:pt idx="5">
                  <c:v>2019 a</c:v>
                </c:pt>
                <c:pt idx="6">
                  <c:v>2020 a</c:v>
                </c:pt>
                <c:pt idx="7">
                  <c:v>2021 a</c:v>
                </c:pt>
              </c:strCache>
            </c:strRef>
          </c:cat>
          <c:val>
            <c:numRef>
              <c:f>'aruanne 2021'!$AD$4:$AD$11</c:f>
              <c:numCache>
                <c:formatCode>General</c:formatCode>
                <c:ptCount val="8"/>
                <c:pt idx="0">
                  <c:v>69857</c:v>
                </c:pt>
                <c:pt idx="1">
                  <c:v>78633</c:v>
                </c:pt>
                <c:pt idx="2">
                  <c:v>74736</c:v>
                </c:pt>
                <c:pt idx="3">
                  <c:v>72884</c:v>
                </c:pt>
                <c:pt idx="4">
                  <c:v>70275</c:v>
                </c:pt>
                <c:pt idx="5">
                  <c:v>70142</c:v>
                </c:pt>
                <c:pt idx="6">
                  <c:v>57576</c:v>
                </c:pt>
                <c:pt idx="7">
                  <c:v>60019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667-B2B5-8F9B633CCDA4}"/>
            </c:ext>
          </c:extLst>
        </c:ser>
        <c:ser>
          <c:idx val="1"/>
          <c:order val="1"/>
          <c:tx>
            <c:strRef>
              <c:f>'aruanne 2021'!$AE$3</c:f>
              <c:strCache>
                <c:ptCount val="1"/>
                <c:pt idx="0">
                  <c:v>päike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'aruanne 2021'!$AC$4:$AC$11</c:f>
              <c:strCache>
                <c:ptCount val="8"/>
                <c:pt idx="0">
                  <c:v>2014 a</c:v>
                </c:pt>
                <c:pt idx="1">
                  <c:v>2015 a</c:v>
                </c:pt>
                <c:pt idx="2">
                  <c:v>2016 a</c:v>
                </c:pt>
                <c:pt idx="3">
                  <c:v>2017 a</c:v>
                </c:pt>
                <c:pt idx="4">
                  <c:v>2018 a</c:v>
                </c:pt>
                <c:pt idx="5">
                  <c:v>2019 a</c:v>
                </c:pt>
                <c:pt idx="6">
                  <c:v>2020 a</c:v>
                </c:pt>
                <c:pt idx="7">
                  <c:v>2021 a</c:v>
                </c:pt>
              </c:strCache>
            </c:strRef>
          </c:cat>
          <c:val>
            <c:numRef>
              <c:f>'aruanne 2021'!$AE$4:$AE$11</c:f>
              <c:numCache>
                <c:formatCode>General</c:formatCode>
                <c:ptCount val="8"/>
                <c:pt idx="0">
                  <c:v>0</c:v>
                </c:pt>
                <c:pt idx="1">
                  <c:v>2112.65</c:v>
                </c:pt>
                <c:pt idx="2">
                  <c:v>1970.71</c:v>
                </c:pt>
                <c:pt idx="3">
                  <c:v>1736.0199999999998</c:v>
                </c:pt>
                <c:pt idx="4">
                  <c:v>5253.46</c:v>
                </c:pt>
                <c:pt idx="5">
                  <c:v>5323</c:v>
                </c:pt>
                <c:pt idx="6">
                  <c:v>5281</c:v>
                </c:pt>
                <c:pt idx="7">
                  <c:v>4735.3100000000004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667-B2B5-8F9B633CC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265368"/>
        <c:axId val="416265760"/>
      </c:areaChart>
      <c:catAx>
        <c:axId val="416265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265760"/>
        <c:crosses val="autoZero"/>
        <c:auto val="1"/>
        <c:lblAlgn val="ctr"/>
        <c:lblOffset val="100"/>
        <c:noMultiLvlLbl val="0"/>
      </c:catAx>
      <c:valAx>
        <c:axId val="41626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265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Elekrtienergia tarbimise</a:t>
            </a:r>
            <a:r>
              <a:rPr lang="et-EE" baseline="0"/>
              <a:t> ja hinnasuhe loodusmajas</a:t>
            </a:r>
          </a:p>
          <a:p>
            <a:pPr>
              <a:defRPr/>
            </a:pPr>
            <a:r>
              <a:rPr lang="et-EE" baseline="0"/>
              <a:t>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'aruanne 2021'!$AB$23</c:f>
              <c:strCache>
                <c:ptCount val="1"/>
                <c:pt idx="0">
                  <c:v>kWh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'aruanne 2021'!$AC$22:$AN$22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'aruanne 2021'!$AC$23:$AN$23</c:f>
              <c:numCache>
                <c:formatCode>General</c:formatCode>
                <c:ptCount val="12"/>
                <c:pt idx="0">
                  <c:v>6009</c:v>
                </c:pt>
                <c:pt idx="1">
                  <c:v>4661</c:v>
                </c:pt>
                <c:pt idx="2">
                  <c:v>3452</c:v>
                </c:pt>
                <c:pt idx="3">
                  <c:v>2581</c:v>
                </c:pt>
                <c:pt idx="4">
                  <c:v>3499</c:v>
                </c:pt>
                <c:pt idx="5">
                  <c:v>5243</c:v>
                </c:pt>
                <c:pt idx="6">
                  <c:v>5817</c:v>
                </c:pt>
                <c:pt idx="7">
                  <c:v>4876</c:v>
                </c:pt>
                <c:pt idx="8">
                  <c:v>5074</c:v>
                </c:pt>
                <c:pt idx="9">
                  <c:v>5282</c:v>
                </c:pt>
                <c:pt idx="10">
                  <c:v>6616</c:v>
                </c:pt>
                <c:pt idx="11">
                  <c:v>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2-47CA-AEF6-759D7388FD66}"/>
            </c:ext>
          </c:extLst>
        </c:ser>
        <c:ser>
          <c:idx val="1"/>
          <c:order val="1"/>
          <c:tx>
            <c:strRef>
              <c:f>'aruanne 2021'!$AB$24</c:f>
              <c:strCache>
                <c:ptCount val="1"/>
                <c:pt idx="0">
                  <c:v>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'aruanne 2021'!$AC$22:$AN$22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'aruanne 2021'!$AC$24:$AN$24</c:f>
              <c:numCache>
                <c:formatCode>General</c:formatCode>
                <c:ptCount val="12"/>
                <c:pt idx="0">
                  <c:v>791</c:v>
                </c:pt>
                <c:pt idx="1">
                  <c:v>675</c:v>
                </c:pt>
                <c:pt idx="2">
                  <c:v>459</c:v>
                </c:pt>
                <c:pt idx="3">
                  <c:v>369</c:v>
                </c:pt>
                <c:pt idx="4">
                  <c:v>483</c:v>
                </c:pt>
                <c:pt idx="5">
                  <c:v>811</c:v>
                </c:pt>
                <c:pt idx="6">
                  <c:v>977</c:v>
                </c:pt>
                <c:pt idx="7">
                  <c:v>860</c:v>
                </c:pt>
                <c:pt idx="8">
                  <c:v>1111</c:v>
                </c:pt>
                <c:pt idx="9">
                  <c:v>931</c:v>
                </c:pt>
                <c:pt idx="10">
                  <c:v>1240</c:v>
                </c:pt>
                <c:pt idx="11">
                  <c:v>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2-47CA-AEF6-759D7388F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950520"/>
        <c:axId val="416957968"/>
      </c:areaChart>
      <c:catAx>
        <c:axId val="41695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7968"/>
        <c:crosses val="autoZero"/>
        <c:auto val="1"/>
        <c:lblAlgn val="ctr"/>
        <c:lblOffset val="100"/>
        <c:noMultiLvlLbl val="0"/>
      </c:catAx>
      <c:valAx>
        <c:axId val="41695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0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Vee tarbimine loodusmajas</a:t>
            </a:r>
            <a:endParaRPr lang="et-EE"/>
          </a:p>
          <a:p>
            <a:pPr>
              <a:defRPr/>
            </a:pPr>
            <a:r>
              <a:rPr lang="et-EE"/>
              <a:t>2014 - 2021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'aruanne 2021'!$AD$41</c:f>
              <c:strCache>
                <c:ptCount val="1"/>
                <c:pt idx="0">
                  <c:v>Trass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'aruanne 2021'!$AC$42:$AC$49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'aruanne 2021'!$AD$42:$AD$49</c:f>
              <c:numCache>
                <c:formatCode>0</c:formatCode>
                <c:ptCount val="8"/>
                <c:pt idx="0">
                  <c:v>335</c:v>
                </c:pt>
                <c:pt idx="1">
                  <c:v>370</c:v>
                </c:pt>
                <c:pt idx="2">
                  <c:v>429.1</c:v>
                </c:pt>
                <c:pt idx="3">
                  <c:v>357</c:v>
                </c:pt>
                <c:pt idx="4">
                  <c:v>348</c:v>
                </c:pt>
                <c:pt idx="5">
                  <c:v>400</c:v>
                </c:pt>
                <c:pt idx="6">
                  <c:v>247</c:v>
                </c:pt>
                <c:pt idx="7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2-4423-86C2-90FEAD4B43ED}"/>
            </c:ext>
          </c:extLst>
        </c:ser>
        <c:ser>
          <c:idx val="1"/>
          <c:order val="1"/>
          <c:tx>
            <c:strRef>
              <c:f>'aruanne 2021'!$AE$41</c:f>
              <c:strCache>
                <c:ptCount val="1"/>
                <c:pt idx="0">
                  <c:v>Vihm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'aruanne 2021'!$AC$42:$AC$49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'aruanne 2021'!$AE$42:$AE$49</c:f>
              <c:numCache>
                <c:formatCode>0</c:formatCode>
                <c:ptCount val="8"/>
                <c:pt idx="0">
                  <c:v>0</c:v>
                </c:pt>
                <c:pt idx="1">
                  <c:v>7</c:v>
                </c:pt>
                <c:pt idx="2">
                  <c:v>62</c:v>
                </c:pt>
                <c:pt idx="3">
                  <c:v>36</c:v>
                </c:pt>
                <c:pt idx="4">
                  <c:v>48.48</c:v>
                </c:pt>
                <c:pt idx="5">
                  <c:v>40.76</c:v>
                </c:pt>
                <c:pt idx="6">
                  <c:v>34.9</c:v>
                </c:pt>
                <c:pt idx="7">
                  <c:v>41.54999999999999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2-4423-86C2-90FEAD4B4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955224"/>
        <c:axId val="416951696"/>
      </c:areaChart>
      <c:catAx>
        <c:axId val="4169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1696"/>
        <c:crosses val="autoZero"/>
        <c:auto val="1"/>
        <c:lblAlgn val="ctr"/>
        <c:lblOffset val="100"/>
        <c:noMultiLvlLbl val="0"/>
      </c:catAx>
      <c:valAx>
        <c:axId val="41695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5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K</a:t>
            </a:r>
            <a:r>
              <a:rPr lang="en-US"/>
              <a:t>äitlejale</a:t>
            </a:r>
            <a:r>
              <a:rPr lang="et-EE"/>
              <a:t> üleantavad jäätmel loodusmajas</a:t>
            </a:r>
          </a:p>
          <a:p>
            <a:pPr>
              <a:defRPr/>
            </a:pPr>
            <a:r>
              <a:rPr lang="et-EE"/>
              <a:t>2016 - 2021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'aruanne 2021'!$AC$94</c:f>
              <c:strCache>
                <c:ptCount val="1"/>
                <c:pt idx="0">
                  <c:v>olme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'aruanne 2021'!$AB$95:$AB$100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'aruanne 2021'!$AC$95:$AC$100</c:f>
              <c:numCache>
                <c:formatCode>General</c:formatCode>
                <c:ptCount val="6"/>
                <c:pt idx="0">
                  <c:v>20.8</c:v>
                </c:pt>
                <c:pt idx="1">
                  <c:v>15.600000000000003</c:v>
                </c:pt>
                <c:pt idx="2">
                  <c:v>15.600000000000003</c:v>
                </c:pt>
                <c:pt idx="3">
                  <c:v>15.600000000000003</c:v>
                </c:pt>
                <c:pt idx="4">
                  <c:v>13.000000000000002</c:v>
                </c:pt>
                <c:pt idx="5">
                  <c:v>15.600000000000003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43D9-A351-AC509E70192F}"/>
            </c:ext>
          </c:extLst>
        </c:ser>
        <c:ser>
          <c:idx val="1"/>
          <c:order val="1"/>
          <c:tx>
            <c:strRef>
              <c:f>'aruanne 2021'!$AD$94</c:f>
              <c:strCache>
                <c:ptCount val="1"/>
                <c:pt idx="0">
                  <c:v>pakend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'aruanne 2021'!$AB$95:$AB$100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'aruanne 2021'!$AD$95:$AD$100</c:f>
              <c:numCache>
                <c:formatCode>General</c:formatCode>
                <c:ptCount val="6"/>
                <c:pt idx="0">
                  <c:v>10.4</c:v>
                </c:pt>
                <c:pt idx="1">
                  <c:v>7.8</c:v>
                </c:pt>
                <c:pt idx="2">
                  <c:v>7.8</c:v>
                </c:pt>
                <c:pt idx="3">
                  <c:v>7.8</c:v>
                </c:pt>
                <c:pt idx="4">
                  <c:v>6.5</c:v>
                </c:pt>
                <c:pt idx="5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5-43D9-A351-AC509E70192F}"/>
            </c:ext>
          </c:extLst>
        </c:ser>
        <c:ser>
          <c:idx val="2"/>
          <c:order val="2"/>
          <c:tx>
            <c:strRef>
              <c:f>'aruanne 2021'!$AE$94</c:f>
              <c:strCache>
                <c:ptCount val="1"/>
                <c:pt idx="0">
                  <c:v>paber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cat>
            <c:numRef>
              <c:f>'aruanne 2021'!$AB$95:$AB$100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'aruanne 2021'!$AE$95:$AE$100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A5-43D9-A351-AC509E70192F}"/>
            </c:ext>
          </c:extLst>
        </c:ser>
        <c:ser>
          <c:idx val="3"/>
          <c:order val="3"/>
          <c:tx>
            <c:strRef>
              <c:f>'aruanne 2021'!$AF$94</c:f>
              <c:strCache>
                <c:ptCount val="1"/>
                <c:pt idx="0">
                  <c:v>bio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'aruanne 2021'!$AB$95:$AB$100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'aruanne 2021'!$AF$95:$AF$100</c:f>
              <c:numCache>
                <c:formatCode>General</c:formatCode>
                <c:ptCount val="6"/>
                <c:pt idx="0">
                  <c:v>1.2</c:v>
                </c:pt>
                <c:pt idx="1">
                  <c:v>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A5-43D9-A351-AC509E701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950912"/>
        <c:axId val="416954832"/>
      </c:areaChart>
      <c:catAx>
        <c:axId val="41695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4832"/>
        <c:crosses val="autoZero"/>
        <c:auto val="1"/>
        <c:lblAlgn val="ctr"/>
        <c:lblOffset val="100"/>
        <c:noMultiLvlLbl val="0"/>
      </c:catAx>
      <c:valAx>
        <c:axId val="41695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0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Loodusmaja</a:t>
            </a:r>
            <a:r>
              <a:rPr lang="et-EE" baseline="0"/>
              <a:t> energiakasutus ja</a:t>
            </a:r>
          </a:p>
          <a:p>
            <a:pPr>
              <a:defRPr/>
            </a:pPr>
            <a:r>
              <a:rPr lang="et-EE" baseline="0"/>
              <a:t>igapäevane külastuskoormus</a:t>
            </a:r>
            <a:endParaRPr lang="et-E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'aruanne 2021'!$AC$60</c:f>
              <c:strCache>
                <c:ptCount val="1"/>
                <c:pt idx="0">
                  <c:v>Soojus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'aruanne 2021'!$AB$61:$AB$68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'aruanne 2021'!$AC$61:$AC$68</c:f>
              <c:numCache>
                <c:formatCode>General</c:formatCode>
                <c:ptCount val="8"/>
                <c:pt idx="0">
                  <c:v>123797</c:v>
                </c:pt>
                <c:pt idx="1">
                  <c:v>106782</c:v>
                </c:pt>
                <c:pt idx="2">
                  <c:v>125358</c:v>
                </c:pt>
                <c:pt idx="3">
                  <c:v>120071</c:v>
                </c:pt>
                <c:pt idx="4">
                  <c:v>125423</c:v>
                </c:pt>
                <c:pt idx="5">
                  <c:v>127061</c:v>
                </c:pt>
                <c:pt idx="6">
                  <c:v>102425</c:v>
                </c:pt>
                <c:pt idx="7">
                  <c:v>132491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F-4FE8-9C0F-54BB8E1DDDFA}"/>
            </c:ext>
          </c:extLst>
        </c:ser>
        <c:ser>
          <c:idx val="1"/>
          <c:order val="1"/>
          <c:tx>
            <c:strRef>
              <c:f>'aruanne 2021'!$AD$60</c:f>
              <c:strCache>
                <c:ptCount val="1"/>
                <c:pt idx="0">
                  <c:v>Elekter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'aruanne 2021'!$AB$61:$AB$68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'aruanne 2021'!$AD$61:$AD$68</c:f>
              <c:numCache>
                <c:formatCode>0</c:formatCode>
                <c:ptCount val="8"/>
                <c:pt idx="0">
                  <c:v>69857</c:v>
                </c:pt>
                <c:pt idx="1">
                  <c:v>80745.649999999994</c:v>
                </c:pt>
                <c:pt idx="2">
                  <c:v>76706.710000000006</c:v>
                </c:pt>
                <c:pt idx="3">
                  <c:v>74620.02</c:v>
                </c:pt>
                <c:pt idx="4">
                  <c:v>75528.460000000006</c:v>
                </c:pt>
                <c:pt idx="5">
                  <c:v>75465</c:v>
                </c:pt>
                <c:pt idx="6">
                  <c:v>62857</c:v>
                </c:pt>
                <c:pt idx="7">
                  <c:v>64754.31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F-4FE8-9C0F-54BB8E1DDDFA}"/>
            </c:ext>
          </c:extLst>
        </c:ser>
        <c:ser>
          <c:idx val="2"/>
          <c:order val="2"/>
          <c:tx>
            <c:strRef>
              <c:f>'aruanne 2021'!$AE$60</c:f>
              <c:strCache>
                <c:ptCount val="1"/>
                <c:pt idx="0">
                  <c:v>Külastajad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'aruanne 2021'!$AB$61:$AB$68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'aruanne 2021'!$AE$61:$AE$68</c:f>
              <c:numCache>
                <c:formatCode>General</c:formatCode>
                <c:ptCount val="8"/>
                <c:pt idx="0">
                  <c:v>45103</c:v>
                </c:pt>
                <c:pt idx="1">
                  <c:v>51148</c:v>
                </c:pt>
                <c:pt idx="2">
                  <c:v>47172</c:v>
                </c:pt>
                <c:pt idx="3">
                  <c:v>45537</c:v>
                </c:pt>
                <c:pt idx="4">
                  <c:v>36511</c:v>
                </c:pt>
                <c:pt idx="5">
                  <c:v>42450</c:v>
                </c:pt>
                <c:pt idx="6">
                  <c:v>30915</c:v>
                </c:pt>
                <c:pt idx="7">
                  <c:v>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F-4FE8-9C0F-54BB8E1D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953264"/>
        <c:axId val="416951304"/>
      </c:lineChart>
      <c:catAx>
        <c:axId val="41695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1304"/>
        <c:crosses val="autoZero"/>
        <c:auto val="1"/>
        <c:lblAlgn val="ctr"/>
        <c:lblOffset val="100"/>
        <c:noMultiLvlLbl val="0"/>
      </c:catAx>
      <c:valAx>
        <c:axId val="41695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Soojusenergia tarbimine/kWh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ENERGIAKULU!$O$21</c:f>
              <c:strCache>
                <c:ptCount val="1"/>
                <c:pt idx="0">
                  <c:v>KWh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ENERGIAKULU!$B$22:$B$37</c15:sqref>
                  </c15:fullRef>
                </c:ext>
              </c:extLst>
              <c:f>(ENERGIAKULU!$B$22,ENERGIAKULU!$B$24,ENERGIAKULU!$B$26,ENERGIAKULU!$B$28,ENERGIAKULU!$B$30,ENERGIAKULU!$B$32,ENERGIAKULU!$B$34,ENERGIAKULU!$B$36)</c:f>
              <c:strCache>
                <c:ptCount val="8"/>
                <c:pt idx="0">
                  <c:v>2014 a</c:v>
                </c:pt>
                <c:pt idx="1">
                  <c:v>2015 a</c:v>
                </c:pt>
                <c:pt idx="2">
                  <c:v>2016 a</c:v>
                </c:pt>
                <c:pt idx="3">
                  <c:v>2017 a</c:v>
                </c:pt>
                <c:pt idx="4">
                  <c:v>2018 a</c:v>
                </c:pt>
                <c:pt idx="5">
                  <c:v>2019 a</c:v>
                </c:pt>
                <c:pt idx="6">
                  <c:v>2020 a</c:v>
                </c:pt>
                <c:pt idx="7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ENERGIAKULU!$O$22:$O$37</c15:sqref>
                  </c15:fullRef>
                </c:ext>
              </c:extLst>
              <c:f>(ENERGIAKULU!$O$22,ENERGIAKULU!$O$24,ENERGIAKULU!$O$26,ENERGIAKULU!$O$28,ENERGIAKULU!$O$30,ENERGIAKULU!$O$32,ENERGIAKULU!$O$34,ENERGIAKULU!$O$36)</c:f>
              <c:numCache>
                <c:formatCode>0.0</c:formatCode>
                <c:ptCount val="8"/>
                <c:pt idx="0" formatCode="0.00">
                  <c:v>123797</c:v>
                </c:pt>
                <c:pt idx="1" formatCode="0.00">
                  <c:v>106782</c:v>
                </c:pt>
                <c:pt idx="2" formatCode="0.00">
                  <c:v>125358</c:v>
                </c:pt>
                <c:pt idx="3" formatCode="0.00">
                  <c:v>120071</c:v>
                </c:pt>
                <c:pt idx="4" formatCode="0.00">
                  <c:v>125423</c:v>
                </c:pt>
                <c:pt idx="5" formatCode="0.00">
                  <c:v>127061</c:v>
                </c:pt>
                <c:pt idx="6" formatCode="0.00">
                  <c:v>102425</c:v>
                </c:pt>
                <c:pt idx="7" formatCode="0.00">
                  <c:v>132491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07-4A43-B3C7-0BF25D879F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1884392"/>
        <c:axId val="341889880"/>
      </c:lineChart>
      <c:catAx>
        <c:axId val="34188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41889880"/>
        <c:crosses val="autoZero"/>
        <c:auto val="1"/>
        <c:lblAlgn val="ctr"/>
        <c:lblOffset val="100"/>
        <c:noMultiLvlLbl val="0"/>
      </c:catAx>
      <c:valAx>
        <c:axId val="3418898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34188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'aruanne 2021'!$AB$23</c:f>
              <c:strCache>
                <c:ptCount val="1"/>
                <c:pt idx="0">
                  <c:v>kWh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'aruanne 2021'!$AC$22:$AN$22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'aruanne 2021'!$AC$23:$AN$23</c:f>
              <c:numCache>
                <c:formatCode>General</c:formatCode>
                <c:ptCount val="12"/>
                <c:pt idx="0">
                  <c:v>6009</c:v>
                </c:pt>
                <c:pt idx="1">
                  <c:v>4661</c:v>
                </c:pt>
                <c:pt idx="2">
                  <c:v>3452</c:v>
                </c:pt>
                <c:pt idx="3">
                  <c:v>2581</c:v>
                </c:pt>
                <c:pt idx="4">
                  <c:v>3499</c:v>
                </c:pt>
                <c:pt idx="5">
                  <c:v>5243</c:v>
                </c:pt>
                <c:pt idx="6">
                  <c:v>5817</c:v>
                </c:pt>
                <c:pt idx="7">
                  <c:v>4876</c:v>
                </c:pt>
                <c:pt idx="8">
                  <c:v>5074</c:v>
                </c:pt>
                <c:pt idx="9">
                  <c:v>5282</c:v>
                </c:pt>
                <c:pt idx="10">
                  <c:v>6616</c:v>
                </c:pt>
                <c:pt idx="11">
                  <c:v>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C-44C6-8ADD-A62DC58CE923}"/>
            </c:ext>
          </c:extLst>
        </c:ser>
        <c:ser>
          <c:idx val="1"/>
          <c:order val="1"/>
          <c:tx>
            <c:strRef>
              <c:f>'aruanne 2021'!$AB$24</c:f>
              <c:strCache>
                <c:ptCount val="1"/>
                <c:pt idx="0">
                  <c:v>€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'aruanne 2021'!$AC$22:$AN$22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'aruanne 2021'!$AC$24:$AN$24</c:f>
              <c:numCache>
                <c:formatCode>General</c:formatCode>
                <c:ptCount val="12"/>
                <c:pt idx="0">
                  <c:v>791</c:v>
                </c:pt>
                <c:pt idx="1">
                  <c:v>675</c:v>
                </c:pt>
                <c:pt idx="2">
                  <c:v>459</c:v>
                </c:pt>
                <c:pt idx="3">
                  <c:v>369</c:v>
                </c:pt>
                <c:pt idx="4">
                  <c:v>483</c:v>
                </c:pt>
                <c:pt idx="5">
                  <c:v>811</c:v>
                </c:pt>
                <c:pt idx="6">
                  <c:v>977</c:v>
                </c:pt>
                <c:pt idx="7">
                  <c:v>860</c:v>
                </c:pt>
                <c:pt idx="8">
                  <c:v>1111</c:v>
                </c:pt>
                <c:pt idx="9">
                  <c:v>931</c:v>
                </c:pt>
                <c:pt idx="10">
                  <c:v>1240</c:v>
                </c:pt>
                <c:pt idx="11">
                  <c:v>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C-44C6-8ADD-A62DC58CE9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16956400"/>
        <c:axId val="416956792"/>
      </c:barChart>
      <c:catAx>
        <c:axId val="4169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6792"/>
        <c:crosses val="autoZero"/>
        <c:auto val="1"/>
        <c:lblAlgn val="ctr"/>
        <c:lblOffset val="100"/>
        <c:noMultiLvlLbl val="0"/>
      </c:catAx>
      <c:valAx>
        <c:axId val="4169567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69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Põhjavee</a:t>
            </a:r>
            <a:r>
              <a:rPr lang="en-US" baseline="0"/>
              <a:t> tarbimine/</a:t>
            </a:r>
            <a:r>
              <a:rPr lang="en-US" sz="1800" b="1" i="0" baseline="0">
                <a:effectLst/>
              </a:rPr>
              <a:t>m³</a:t>
            </a:r>
            <a:endParaRPr lang="et-E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ENERGIAKULU!$O$41</c:f>
              <c:strCache>
                <c:ptCount val="1"/>
                <c:pt idx="0">
                  <c:v> m3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ENERGIAKULU!$B$42:$B$56</c15:sqref>
                  </c15:fullRef>
                </c:ext>
              </c:extLst>
              <c:f>(ENERGIAKULU!$B$42,ENERGIAKULU!$B$44,ENERGIAKULU!$B$46,ENERGIAKULU!$B$48,ENERGIAKULU!$B$50,ENERGIAKULU!$B$52,ENERGIAKULU!$B$54,ENERGIAKULU!$B$56)</c:f>
              <c:strCache>
                <c:ptCount val="8"/>
                <c:pt idx="0">
                  <c:v>2014 a</c:v>
                </c:pt>
                <c:pt idx="1">
                  <c:v>2015 a</c:v>
                </c:pt>
                <c:pt idx="2">
                  <c:v>2016 a</c:v>
                </c:pt>
                <c:pt idx="3">
                  <c:v>2017 a</c:v>
                </c:pt>
                <c:pt idx="4">
                  <c:v>2018 a</c:v>
                </c:pt>
                <c:pt idx="5">
                  <c:v>2019 a</c:v>
                </c:pt>
                <c:pt idx="6">
                  <c:v>2020 a</c:v>
                </c:pt>
                <c:pt idx="7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ENERGIAKULU!$O$42:$O$56</c15:sqref>
                  </c15:fullRef>
                </c:ext>
              </c:extLst>
              <c:f>(ENERGIAKULU!$O$42,ENERGIAKULU!$O$44,ENERGIAKULU!$O$46,ENERGIAKULU!$O$48,ENERGIAKULU!$O$50,ENERGIAKULU!$O$52,ENERGIAKULU!$O$54,ENERGIAKULU!$O$56)</c:f>
              <c:numCache>
                <c:formatCode>General</c:formatCode>
                <c:ptCount val="8"/>
                <c:pt idx="0" formatCode="0.00">
                  <c:v>335</c:v>
                </c:pt>
                <c:pt idx="1" formatCode="0.00">
                  <c:v>370</c:v>
                </c:pt>
                <c:pt idx="2" formatCode="0.00">
                  <c:v>429.1</c:v>
                </c:pt>
                <c:pt idx="3" formatCode="0.00">
                  <c:v>357</c:v>
                </c:pt>
                <c:pt idx="4" formatCode="0.00">
                  <c:v>348</c:v>
                </c:pt>
                <c:pt idx="5" formatCode="0.00">
                  <c:v>400</c:v>
                </c:pt>
                <c:pt idx="6" formatCode="0.00">
                  <c:v>247</c:v>
                </c:pt>
                <c:pt idx="7" formatCode="0.00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9-449B-BFDB-A261B21CA5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1885960"/>
        <c:axId val="341886352"/>
      </c:lineChart>
      <c:catAx>
        <c:axId val="34188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41886352"/>
        <c:crosses val="autoZero"/>
        <c:auto val="1"/>
        <c:lblAlgn val="ctr"/>
        <c:lblOffset val="100"/>
        <c:noMultiLvlLbl val="0"/>
      </c:catAx>
      <c:valAx>
        <c:axId val="341886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341885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Vihmavee tarbimine/</a:t>
            </a:r>
            <a:r>
              <a:rPr lang="en-US" sz="1800" b="1" i="0" baseline="0">
                <a:effectLst/>
              </a:rPr>
              <a:t>m³</a:t>
            </a:r>
            <a:endParaRPr lang="et-E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ENERGIAKULU!$O$60</c:f>
              <c:strCache>
                <c:ptCount val="1"/>
                <c:pt idx="0">
                  <c:v>m3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ENERGIAKULU!$B$61:$B$73</c15:sqref>
                  </c15:fullRef>
                </c:ext>
              </c:extLst>
              <c:f>(ENERGIAKULU!$B$61,ENERGIAKULU!$B$63,ENERGIAKULU!$B$65,ENERGIAKULU!$B$67,ENERGIAKULU!$B$69,ENERGIAKULU!$B$71,ENERGIAKULU!$B$73)</c:f>
              <c:strCache>
                <c:ptCount val="7"/>
                <c:pt idx="0">
                  <c:v>2015 a</c:v>
                </c:pt>
                <c:pt idx="1">
                  <c:v>2016 a</c:v>
                </c:pt>
                <c:pt idx="2">
                  <c:v>2017 a</c:v>
                </c:pt>
                <c:pt idx="3">
                  <c:v>2018 a</c:v>
                </c:pt>
                <c:pt idx="4">
                  <c:v>2019 a</c:v>
                </c:pt>
                <c:pt idx="5">
                  <c:v>2020 a</c:v>
                </c:pt>
                <c:pt idx="6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ENERGIAKULU!$O$61:$O$73</c15:sqref>
                  </c15:fullRef>
                </c:ext>
              </c:extLst>
              <c:f>(ENERGIAKULU!$O$61,ENERGIAKULU!$O$63,ENERGIAKULU!$O$65,ENERGIAKULU!$O$67,ENERGIAKULU!$O$69,ENERGIAKULU!$O$71,ENERGIAKULU!$O$73)</c:f>
              <c:numCache>
                <c:formatCode>General</c:formatCode>
                <c:ptCount val="7"/>
                <c:pt idx="0" formatCode="0.00">
                  <c:v>7</c:v>
                </c:pt>
                <c:pt idx="1" formatCode="0.00">
                  <c:v>62</c:v>
                </c:pt>
                <c:pt idx="2" formatCode="0.00">
                  <c:v>36</c:v>
                </c:pt>
                <c:pt idx="3" formatCode="0.00">
                  <c:v>48.48</c:v>
                </c:pt>
                <c:pt idx="4" formatCode="0.00">
                  <c:v>40.76</c:v>
                </c:pt>
                <c:pt idx="5" formatCode="0.00">
                  <c:v>34.9</c:v>
                </c:pt>
                <c:pt idx="6" formatCode="0.00">
                  <c:v>41.54999999999999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E-4BE5-AC89-645AAB8521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517472"/>
        <c:axId val="414521784"/>
      </c:lineChart>
      <c:catAx>
        <c:axId val="41451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4521784"/>
        <c:crosses val="autoZero"/>
        <c:auto val="1"/>
        <c:lblAlgn val="ctr"/>
        <c:lblOffset val="100"/>
        <c:noMultiLvlLbl val="0"/>
      </c:catAx>
      <c:valAx>
        <c:axId val="4145217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45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Oma toodetud elekter</a:t>
            </a:r>
            <a:r>
              <a:rPr lang="en-US" baseline="0"/>
              <a:t>/</a:t>
            </a:r>
            <a:r>
              <a:rPr lang="en-US"/>
              <a:t>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ENERGIAKULU!$O$77</c:f>
              <c:strCache>
                <c:ptCount val="1"/>
                <c:pt idx="0">
                  <c:v>kwh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ENERGIAKULU!$B$78:$B$90</c15:sqref>
                  </c15:fullRef>
                </c:ext>
              </c:extLst>
              <c:f>(ENERGIAKULU!$B$78,ENERGIAKULU!$B$80,ENERGIAKULU!$B$82,ENERGIAKULU!$B$84,ENERGIAKULU!$B$86,ENERGIAKULU!$B$88,ENERGIAKULU!$B$90)</c:f>
              <c:strCache>
                <c:ptCount val="7"/>
                <c:pt idx="0">
                  <c:v>2015 a</c:v>
                </c:pt>
                <c:pt idx="1">
                  <c:v>2016 a</c:v>
                </c:pt>
                <c:pt idx="2">
                  <c:v>2017 a</c:v>
                </c:pt>
                <c:pt idx="3">
                  <c:v>2018 a</c:v>
                </c:pt>
                <c:pt idx="4">
                  <c:v>2019 a</c:v>
                </c:pt>
                <c:pt idx="5">
                  <c:v>2020 a</c:v>
                </c:pt>
                <c:pt idx="6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ENERGIAKULU!$O$78:$O$90</c15:sqref>
                  </c15:fullRef>
                </c:ext>
              </c:extLst>
              <c:f>(ENERGIAKULU!$O$78,ENERGIAKULU!$O$80,ENERGIAKULU!$O$82,ENERGIAKULU!$O$84,ENERGIAKULU!$O$86,ENERGIAKULU!$O$88,ENERGIAKULU!$O$90)</c:f>
              <c:numCache>
                <c:formatCode>General</c:formatCode>
                <c:ptCount val="7"/>
                <c:pt idx="0" formatCode="0.00">
                  <c:v>2112.65</c:v>
                </c:pt>
                <c:pt idx="1" formatCode="0.00">
                  <c:v>1970.71</c:v>
                </c:pt>
                <c:pt idx="2" formatCode="0.00">
                  <c:v>1736.0199999999998</c:v>
                </c:pt>
                <c:pt idx="3" formatCode="0.00">
                  <c:v>5253.46</c:v>
                </c:pt>
                <c:pt idx="4" formatCode="0.00">
                  <c:v>5323</c:v>
                </c:pt>
                <c:pt idx="5" formatCode="0.00">
                  <c:v>5281</c:v>
                </c:pt>
                <c:pt idx="6" formatCode="0.00">
                  <c:v>4735.3100000000004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AE-4328-B403-9067C422D5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520608"/>
        <c:axId val="414516296"/>
      </c:lineChart>
      <c:catAx>
        <c:axId val="4145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4516296"/>
        <c:crosses val="autoZero"/>
        <c:auto val="1"/>
        <c:lblAlgn val="ctr"/>
        <c:lblOffset val="100"/>
        <c:noMultiLvlLbl val="0"/>
      </c:catAx>
      <c:valAx>
        <c:axId val="4145162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452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Olmejäätmed/</a:t>
            </a:r>
            <a:r>
              <a:rPr lang="en-US" sz="1800" b="1" i="0" u="none" strike="noStrike" baseline="0">
                <a:effectLst/>
              </a:rPr>
              <a:t>m</a:t>
            </a:r>
            <a:r>
              <a:rPr lang="en-US" sz="1800" b="1" i="0" u="none" strike="noStrike" baseline="0">
                <a:effectLst/>
                <a:latin typeface="Calibri" panose="020F0502020204030204" pitchFamily="34" charset="0"/>
              </a:rPr>
              <a:t>³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ENERGIAKULU!$O$94</c:f>
              <c:strCache>
                <c:ptCount val="1"/>
                <c:pt idx="0">
                  <c:v>m³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ENERGIAKULU!$B$95:$B$103</c15:sqref>
                  </c15:fullRef>
                </c:ext>
              </c:extLst>
              <c:f>(ENERGIAKULU!$B$95,ENERGIAKULU!$B$97,ENERGIAKULU!$B$99,ENERGIAKULU!$B$101,ENERGIAKULU!$B$103)</c:f>
              <c:strCache>
                <c:ptCount val="5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ENERGIAKULU!$O$95:$O$103</c15:sqref>
                  </c15:fullRef>
                </c:ext>
              </c:extLst>
              <c:f>(ENERGIAKULU!$O$95,ENERGIAKULU!$O$97,ENERGIAKULU!$O$99,ENERGIAKULU!$O$101,ENERGIAKULU!$O$103)</c:f>
              <c:numCache>
                <c:formatCode>0.00</c:formatCode>
                <c:ptCount val="5"/>
                <c:pt idx="0">
                  <c:v>20.8</c:v>
                </c:pt>
                <c:pt idx="1">
                  <c:v>15.600000000000003</c:v>
                </c:pt>
                <c:pt idx="2">
                  <c:v>15.600000000000003</c:v>
                </c:pt>
                <c:pt idx="3">
                  <c:v>15.600000000000003</c:v>
                </c:pt>
                <c:pt idx="4">
                  <c:v>13.000000000000002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D-41CB-8685-7CF3EC3AE8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519040"/>
        <c:axId val="414518648"/>
      </c:lineChart>
      <c:catAx>
        <c:axId val="4145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4518648"/>
        <c:crosses val="autoZero"/>
        <c:auto val="1"/>
        <c:lblAlgn val="ctr"/>
        <c:lblOffset val="100"/>
        <c:noMultiLvlLbl val="0"/>
      </c:catAx>
      <c:valAx>
        <c:axId val="4145186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45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Pakend/m³</a:t>
            </a:r>
          </a:p>
        </c:rich>
      </c:tx>
      <c:layout>
        <c:manualLayout>
          <c:xMode val="edge"/>
          <c:yMode val="edge"/>
          <c:x val="0.42072096128170894"/>
          <c:y val="3.9900238930170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ENERGIAKULU!$O$109</c:f>
              <c:strCache>
                <c:ptCount val="1"/>
                <c:pt idx="0">
                  <c:v>m³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ENERGIAKULU!$B$110:$B$120</c15:sqref>
                  </c15:fullRef>
                </c:ext>
              </c:extLst>
              <c:f>(ENERGIAKULU!$B$110,ENERGIAKULU!$B$112,ENERGIAKULU!$B$114,ENERGIAKULU!$B$116,ENERGIAKULU!$B$118,ENERGIAKULU!$B$120)</c:f>
              <c:strCache>
                <c:ptCount val="6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  <c:pt idx="5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ENERGIAKULU!$O$110:$O$120</c15:sqref>
                  </c15:fullRef>
                </c:ext>
              </c:extLst>
              <c:f>(ENERGIAKULU!$O$110,ENERGIAKULU!$O$112,ENERGIAKULU!$O$114,ENERGIAKULU!$O$116,ENERGIAKULU!$O$118,ENERGIAKULU!$O$120)</c:f>
              <c:numCache>
                <c:formatCode>0.00</c:formatCode>
                <c:ptCount val="6"/>
                <c:pt idx="0">
                  <c:v>10.4</c:v>
                </c:pt>
                <c:pt idx="1">
                  <c:v>7.8</c:v>
                </c:pt>
                <c:pt idx="2">
                  <c:v>7.8</c:v>
                </c:pt>
                <c:pt idx="3">
                  <c:v>7.8</c:v>
                </c:pt>
                <c:pt idx="4">
                  <c:v>6.5</c:v>
                </c:pt>
                <c:pt idx="5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E-4B61-9B50-C73AA13D3A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519432"/>
        <c:axId val="414521392"/>
      </c:lineChart>
      <c:catAx>
        <c:axId val="41451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4521392"/>
        <c:crosses val="autoZero"/>
        <c:auto val="1"/>
        <c:lblAlgn val="ctr"/>
        <c:lblOffset val="100"/>
        <c:noMultiLvlLbl val="0"/>
      </c:catAx>
      <c:valAx>
        <c:axId val="4145213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451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Paber</a:t>
            </a:r>
            <a:r>
              <a:rPr lang="en-US" baseline="0"/>
              <a:t>/</a:t>
            </a:r>
            <a:r>
              <a:rPr lang="en-US"/>
              <a:t>m³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ENERGIAKULU!$O$124</c:f>
              <c:strCache>
                <c:ptCount val="1"/>
                <c:pt idx="0">
                  <c:v>m³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ENERGIAKULU!$B$125:$B$135</c15:sqref>
                  </c15:fullRef>
                </c:ext>
              </c:extLst>
              <c:f>(ENERGIAKULU!$B$125,ENERGIAKULU!$B$127,ENERGIAKULU!$B$129,ENERGIAKULU!$B$131,ENERGIAKULU!$B$133,ENERGIAKULU!$B$135)</c:f>
              <c:strCache>
                <c:ptCount val="6"/>
                <c:pt idx="0">
                  <c:v>2016 a</c:v>
                </c:pt>
                <c:pt idx="1">
                  <c:v>2017 a</c:v>
                </c:pt>
                <c:pt idx="2">
                  <c:v>2018 a</c:v>
                </c:pt>
                <c:pt idx="3">
                  <c:v>2019 a</c:v>
                </c:pt>
                <c:pt idx="4">
                  <c:v>2020 a</c:v>
                </c:pt>
                <c:pt idx="5">
                  <c:v>2021 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ENERGIAKULU!$O$125:$O$135</c15:sqref>
                  </c15:fullRef>
                </c:ext>
              </c:extLst>
              <c:f>(ENERGIAKULU!$O$125,ENERGIAKULU!$O$127,ENERGIAKULU!$O$129,ENERGIAKULU!$O$131,ENERGIAKULU!$O$133,ENERGIAKULU!$O$135)</c:f>
              <c:numCache>
                <c:formatCode>0.00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C4-40AE-9119-47CA0C82C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516688"/>
        <c:axId val="414522568"/>
      </c:lineChart>
      <c:catAx>
        <c:axId val="4145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14522568"/>
        <c:crosses val="autoZero"/>
        <c:auto val="1"/>
        <c:lblAlgn val="ctr"/>
        <c:lblOffset val="100"/>
        <c:noMultiLvlLbl val="0"/>
      </c:catAx>
      <c:valAx>
        <c:axId val="4145225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1451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6" Type="http://schemas.openxmlformats.org/officeDocument/2006/relationships/chart" Target="../charts/chart30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5" Type="http://schemas.openxmlformats.org/officeDocument/2006/relationships/chart" Target="../charts/chart2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266699</xdr:colOff>
      <xdr:row>24</xdr:row>
      <xdr:rowOff>28575</xdr:rowOff>
    </xdr:from>
    <xdr:to>
      <xdr:col>35</xdr:col>
      <xdr:colOff>352424</xdr:colOff>
      <xdr:row>54</xdr:row>
      <xdr:rowOff>104775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228599</xdr:colOff>
      <xdr:row>1</xdr:row>
      <xdr:rowOff>4762</xdr:rowOff>
    </xdr:from>
    <xdr:to>
      <xdr:col>25</xdr:col>
      <xdr:colOff>552449</xdr:colOff>
      <xdr:row>16</xdr:row>
      <xdr:rowOff>171450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219074</xdr:colOff>
      <xdr:row>20</xdr:row>
      <xdr:rowOff>4761</xdr:rowOff>
    </xdr:from>
    <xdr:to>
      <xdr:col>25</xdr:col>
      <xdr:colOff>533400</xdr:colOff>
      <xdr:row>36</xdr:row>
      <xdr:rowOff>171450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238124</xdr:colOff>
      <xdr:row>40</xdr:row>
      <xdr:rowOff>14287</xdr:rowOff>
    </xdr:from>
    <xdr:to>
      <xdr:col>25</xdr:col>
      <xdr:colOff>504824</xdr:colOff>
      <xdr:row>53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276224</xdr:colOff>
      <xdr:row>59</xdr:row>
      <xdr:rowOff>9525</xdr:rowOff>
    </xdr:from>
    <xdr:to>
      <xdr:col>25</xdr:col>
      <xdr:colOff>485774</xdr:colOff>
      <xdr:row>71</xdr:row>
      <xdr:rowOff>19050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314324</xdr:colOff>
      <xdr:row>76</xdr:row>
      <xdr:rowOff>4763</xdr:rowOff>
    </xdr:from>
    <xdr:to>
      <xdr:col>25</xdr:col>
      <xdr:colOff>466724</xdr:colOff>
      <xdr:row>88</xdr:row>
      <xdr:rowOff>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323850</xdr:colOff>
      <xdr:row>93</xdr:row>
      <xdr:rowOff>23812</xdr:rowOff>
    </xdr:from>
    <xdr:to>
      <xdr:col>25</xdr:col>
      <xdr:colOff>447675</xdr:colOff>
      <xdr:row>103</xdr:row>
      <xdr:rowOff>38100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352424</xdr:colOff>
      <xdr:row>108</xdr:row>
      <xdr:rowOff>4762</xdr:rowOff>
    </xdr:from>
    <xdr:to>
      <xdr:col>25</xdr:col>
      <xdr:colOff>428624</xdr:colOff>
      <xdr:row>118</xdr:row>
      <xdr:rowOff>9525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371475</xdr:colOff>
      <xdr:row>123</xdr:row>
      <xdr:rowOff>4762</xdr:rowOff>
    </xdr:from>
    <xdr:to>
      <xdr:col>25</xdr:col>
      <xdr:colOff>400050</xdr:colOff>
      <xdr:row>133</xdr:row>
      <xdr:rowOff>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380999</xdr:colOff>
      <xdr:row>138</xdr:row>
      <xdr:rowOff>4762</xdr:rowOff>
    </xdr:from>
    <xdr:to>
      <xdr:col>25</xdr:col>
      <xdr:colOff>361949</xdr:colOff>
      <xdr:row>148</xdr:row>
      <xdr:rowOff>19050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371475</xdr:colOff>
      <xdr:row>153</xdr:row>
      <xdr:rowOff>4762</xdr:rowOff>
    </xdr:from>
    <xdr:to>
      <xdr:col>25</xdr:col>
      <xdr:colOff>342900</xdr:colOff>
      <xdr:row>163</xdr:row>
      <xdr:rowOff>19050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</xdr:row>
      <xdr:rowOff>114300</xdr:rowOff>
    </xdr:from>
    <xdr:to>
      <xdr:col>35</xdr:col>
      <xdr:colOff>304800</xdr:colOff>
      <xdr:row>38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676275</xdr:colOff>
      <xdr:row>32</xdr:row>
      <xdr:rowOff>166686</xdr:rowOff>
    </xdr:from>
    <xdr:to>
      <xdr:col>14</xdr:col>
      <xdr:colOff>666750</xdr:colOff>
      <xdr:row>54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42</xdr:row>
      <xdr:rowOff>0</xdr:rowOff>
    </xdr:from>
    <xdr:to>
      <xdr:col>30</xdr:col>
      <xdr:colOff>677931</xdr:colOff>
      <xdr:row>63</xdr:row>
      <xdr:rowOff>158406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1</xdr:row>
      <xdr:rowOff>14287</xdr:rowOff>
    </xdr:from>
    <xdr:to>
      <xdr:col>25</xdr:col>
      <xdr:colOff>552449</xdr:colOff>
      <xdr:row>16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219074</xdr:colOff>
      <xdr:row>20</xdr:row>
      <xdr:rowOff>4761</xdr:rowOff>
    </xdr:from>
    <xdr:to>
      <xdr:col>25</xdr:col>
      <xdr:colOff>533400</xdr:colOff>
      <xdr:row>36</xdr:row>
      <xdr:rowOff>171450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238124</xdr:colOff>
      <xdr:row>40</xdr:row>
      <xdr:rowOff>14287</xdr:rowOff>
    </xdr:from>
    <xdr:to>
      <xdr:col>25</xdr:col>
      <xdr:colOff>504824</xdr:colOff>
      <xdr:row>53</xdr:row>
      <xdr:rowOff>171450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276224</xdr:colOff>
      <xdr:row>59</xdr:row>
      <xdr:rowOff>9525</xdr:rowOff>
    </xdr:from>
    <xdr:to>
      <xdr:col>25</xdr:col>
      <xdr:colOff>485774</xdr:colOff>
      <xdr:row>71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314324</xdr:colOff>
      <xdr:row>76</xdr:row>
      <xdr:rowOff>4763</xdr:rowOff>
    </xdr:from>
    <xdr:to>
      <xdr:col>25</xdr:col>
      <xdr:colOff>466724</xdr:colOff>
      <xdr:row>88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323850</xdr:colOff>
      <xdr:row>93</xdr:row>
      <xdr:rowOff>23811</xdr:rowOff>
    </xdr:from>
    <xdr:to>
      <xdr:col>25</xdr:col>
      <xdr:colOff>447675</xdr:colOff>
      <xdr:row>104</xdr:row>
      <xdr:rowOff>180974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352424</xdr:colOff>
      <xdr:row>108</xdr:row>
      <xdr:rowOff>4762</xdr:rowOff>
    </xdr:from>
    <xdr:to>
      <xdr:col>25</xdr:col>
      <xdr:colOff>428624</xdr:colOff>
      <xdr:row>118</xdr:row>
      <xdr:rowOff>9525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371475</xdr:colOff>
      <xdr:row>123</xdr:row>
      <xdr:rowOff>4762</xdr:rowOff>
    </xdr:from>
    <xdr:to>
      <xdr:col>25</xdr:col>
      <xdr:colOff>400050</xdr:colOff>
      <xdr:row>133</xdr:row>
      <xdr:rowOff>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380999</xdr:colOff>
      <xdr:row>138</xdr:row>
      <xdr:rowOff>4762</xdr:rowOff>
    </xdr:from>
    <xdr:to>
      <xdr:col>25</xdr:col>
      <xdr:colOff>361949</xdr:colOff>
      <xdr:row>148</xdr:row>
      <xdr:rowOff>19050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371475</xdr:colOff>
      <xdr:row>153</xdr:row>
      <xdr:rowOff>4762</xdr:rowOff>
    </xdr:from>
    <xdr:to>
      <xdr:col>25</xdr:col>
      <xdr:colOff>342900</xdr:colOff>
      <xdr:row>163</xdr:row>
      <xdr:rowOff>19050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27</xdr:col>
      <xdr:colOff>19049</xdr:colOff>
      <xdr:row>1</xdr:row>
      <xdr:rowOff>0</xdr:rowOff>
    </xdr:from>
    <xdr:to>
      <xdr:col>35</xdr:col>
      <xdr:colOff>657225</xdr:colOff>
      <xdr:row>17</xdr:row>
      <xdr:rowOff>9525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27</xdr:col>
      <xdr:colOff>9524</xdr:colOff>
      <xdr:row>21</xdr:row>
      <xdr:rowOff>4762</xdr:rowOff>
    </xdr:from>
    <xdr:to>
      <xdr:col>36</xdr:col>
      <xdr:colOff>9525</xdr:colOff>
      <xdr:row>38</xdr:row>
      <xdr:rowOff>9525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676275</xdr:colOff>
      <xdr:row>39</xdr:row>
      <xdr:rowOff>176212</xdr:rowOff>
    </xdr:from>
    <xdr:to>
      <xdr:col>36</xdr:col>
      <xdr:colOff>0</xdr:colOff>
      <xdr:row>54</xdr:row>
      <xdr:rowOff>61912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26</xdr:col>
      <xdr:colOff>533399</xdr:colOff>
      <xdr:row>92</xdr:row>
      <xdr:rowOff>185737</xdr:rowOff>
    </xdr:from>
    <xdr:to>
      <xdr:col>34</xdr:col>
      <xdr:colOff>676274</xdr:colOff>
      <xdr:row>107</xdr:row>
      <xdr:rowOff>71437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676276</xdr:colOff>
      <xdr:row>57</xdr:row>
      <xdr:rowOff>9525</xdr:rowOff>
    </xdr:from>
    <xdr:to>
      <xdr:col>36</xdr:col>
      <xdr:colOff>0</xdr:colOff>
      <xdr:row>70</xdr:row>
      <xdr:rowOff>166687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37</xdr:col>
      <xdr:colOff>28575</xdr:colOff>
      <xdr:row>20</xdr:row>
      <xdr:rowOff>185737</xdr:rowOff>
    </xdr:from>
    <xdr:to>
      <xdr:col>44</xdr:col>
      <xdr:colOff>676275</xdr:colOff>
      <xdr:row>37</xdr:row>
      <xdr:rowOff>180975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5" displayName="Tabel5" ref="A1:AE49" totalsRowShown="0" headerRowDxfId="14">
  <autoFilter ref="A1:AE49" xr:uid="{00000000-0009-0000-0100-000001000000}"/>
  <tableColumns count="31">
    <tableColumn id="1" xr3:uid="{00000000-0010-0000-0000-000001000000}" name="Kuupäev" dataDxfId="13" dataCellStyle="Neutraalne"/>
    <tableColumn id="2" xr3:uid="{00000000-0010-0000-0000-000002000000}" name="JÕUPESA 32A (el)"/>
    <tableColumn id="18" xr3:uid="{00000000-0010-0000-0000-000012000000}" name="J-Tarbimine" dataDxfId="12" dataCellStyle="Hea">
      <calculatedColumnFormula>Tabel5[[#This Row],[JÕUPESA 32A (el)]]-B1</calculatedColumnFormula>
    </tableColumn>
    <tableColumn id="3" xr3:uid="{00000000-0010-0000-0000-000003000000}" name="SOOJASÕLM (el)"/>
    <tableColumn id="19" xr3:uid="{00000000-0010-0000-0000-000013000000}" name="S-Tarbimine" dataDxfId="11" dataCellStyle="Hea">
      <calculatedColumnFormula>Tabel5[[#This Row],[SOOJASÕLM (el)]]-D1</calculatedColumnFormula>
    </tableColumn>
    <tableColumn id="4" xr3:uid="{00000000-0010-0000-0000-000004000000}" name="VENTILATSIOON (el)"/>
    <tableColumn id="20" xr3:uid="{00000000-0010-0000-0000-000014000000}" name="V-Tarbimine" dataDxfId="10" dataCellStyle="Hea">
      <calculatedColumnFormula>Tabel5[[#This Row],[VENTILATSIOON (el)]]-F1</calculatedColumnFormula>
    </tableColumn>
    <tableColumn id="31" xr3:uid="{00000000-0010-0000-0000-00001F000000}" name="ÜLDELEKTER" dataCellStyle="Normaallaad"/>
    <tableColumn id="12" xr3:uid="{00000000-0010-0000-0000-00000C000000}" name="ÜLDINE (el)" dataCellStyle="Hea"/>
    <tableColumn id="32" xr3:uid="{00000000-0010-0000-0000-000020000000}" name="PÄIKE tootlus" dataDxfId="9" dataCellStyle="Hea"/>
    <tableColumn id="13" xr3:uid="{00000000-0010-0000-0000-00000D000000}" name="üld + päike" dataDxfId="8" dataCellStyle="Hea">
      <calculatedColumnFormula>Tabel5[[#This Row],[PÄIKE tootlus]]+Tabel5[[#This Row],[ÜLDINE (el)]]</calculatedColumnFormula>
    </tableColumn>
    <tableColumn id="5" xr3:uid="{00000000-0010-0000-0000-000005000000}" name="RADIAATORID (soe)"/>
    <tableColumn id="21" xr3:uid="{00000000-0010-0000-0000-000015000000}" name="R-Tarbimine" dataDxfId="7" dataCellStyle="Hea">
      <calculatedColumnFormula>Tabel5[[#This Row],[RADIAATORID (soe)]]-L1</calculatedColumnFormula>
    </tableColumn>
    <tableColumn id="6" xr3:uid="{00000000-0010-0000-0000-000006000000}" name="VENTILATSIOON (soe)"/>
    <tableColumn id="22" xr3:uid="{00000000-0010-0000-0000-000016000000}" name="Ve-Tarbimine" dataDxfId="6" dataCellStyle="Hea">
      <calculatedColumnFormula>Tabel5[[#This Row],[VENTILATSIOON (soe)]]-N1</calculatedColumnFormula>
    </tableColumn>
    <tableColumn id="7" xr3:uid="{00000000-0010-0000-0000-000007000000}" name="VEE SOOJENDAMINE (soe)"/>
    <tableColumn id="23" xr3:uid="{00000000-0010-0000-0000-000017000000}" name="Vs-Tarbimine" dataDxfId="5" dataCellStyle="Hea">
      <calculatedColumnFormula>Tabel5[[#This Row],[VEE SOOJENDAMINE (soe)]]-P1</calculatedColumnFormula>
    </tableColumn>
    <tableColumn id="8" xr3:uid="{00000000-0010-0000-0000-000008000000}" name="PÕRANDAKÜTE (soe)" dataDxfId="4">
      <calculatedColumnFormula>Tabel5[[#This Row],[ÜLDINE SOE]]-(Tabel5[[#This Row],[RADIAATORID (soe)]]+Tabel5[[#This Row],[VENTILATSIOON (soe)]]+Tabel5[[#This Row],[VEE SOOJENDAMINE (soe)]])</calculatedColumnFormula>
    </tableColumn>
    <tableColumn id="24" xr3:uid="{00000000-0010-0000-0000-000018000000}" name="Põ-Tarbimine" dataDxfId="3" dataCellStyle="Hea">
      <calculatedColumnFormula>Tabel5[[#This Row],[PÕRANDAKÜTE (soe)]]-R1</calculatedColumnFormula>
    </tableColumn>
    <tableColumn id="9" xr3:uid="{00000000-0010-0000-0000-000009000000}" name="ÜLDINE SOE"/>
    <tableColumn id="10" xr3:uid="{00000000-0010-0000-0000-00000A000000}" name="Üld-Tarbimine" dataDxfId="2" dataCellStyle="Hea">
      <calculatedColumnFormula>Tabel5[[#This Row],[ÜLDINE SOE]]-T1</calculatedColumnFormula>
    </tableColumn>
    <tableColumn id="14" xr3:uid="{00000000-0010-0000-0000-00000E000000}" name="VESI (trass)" dataCellStyle="Normaallaad"/>
    <tableColumn id="15" xr3:uid="{00000000-0010-0000-0000-00000F000000}" name="Vt-Tarbimine" dataDxfId="1" dataCellStyle="Hea">
      <calculatedColumnFormula>Tabel5[[#This Row],[VESI (trass)]]-V1</calculatedColumnFormula>
    </tableColumn>
    <tableColumn id="16" xr3:uid="{00000000-0010-0000-0000-000010000000}" name="VESI (vihm) " dataCellStyle="Normaallaad"/>
    <tableColumn id="17" xr3:uid="{00000000-0010-0000-0000-000011000000}" name="Vv-Tarbimine" dataDxfId="0" dataCellStyle="Hea">
      <calculatedColumnFormula>Tabel5[[#This Row],[VESI (vihm) ]]-X1</calculatedColumnFormula>
    </tableColumn>
    <tableColumn id="25" xr3:uid="{00000000-0010-0000-0000-000019000000}" name="VESI (soe) " dataCellStyle="Normaallaad"/>
    <tableColumn id="26" xr3:uid="{00000000-0010-0000-0000-00001A000000}" name="Vs-Tarbimine2" dataCellStyle="Normaallaad"/>
    <tableColumn id="27" xr3:uid="{00000000-0010-0000-0000-00001B000000}" name="Veerg3" dataCellStyle="Normaallaad"/>
    <tableColumn id="28" xr3:uid="{00000000-0010-0000-0000-00001C000000}" name="Veerg4" dataCellStyle="Normaallaad"/>
    <tableColumn id="29" xr3:uid="{00000000-0010-0000-0000-00001D000000}" name="Veerg5" dataCellStyle="Normaallaad"/>
    <tableColumn id="30" xr3:uid="{00000000-0010-0000-0000-00001E000000}" name="Veerg6" dataCellStyle="Normaallaad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AF227"/>
  <sheetViews>
    <sheetView tabSelected="1" workbookViewId="0">
      <selection activeCell="O90" sqref="O90"/>
    </sheetView>
  </sheetViews>
  <sheetFormatPr defaultColWidth="9" defaultRowHeight="14.5" x14ac:dyDescent="0.35"/>
  <cols>
    <col min="1" max="14" width="9" style="1"/>
    <col min="15" max="15" width="11.33203125" style="1" customWidth="1"/>
    <col min="16" max="16" width="11.58203125" style="1" customWidth="1"/>
    <col min="17" max="17" width="9" style="1"/>
    <col min="18" max="18" width="9" style="1" customWidth="1"/>
    <col min="19" max="16384" width="9" style="1"/>
  </cols>
  <sheetData>
    <row r="1" spans="2:20" x14ac:dyDescent="0.35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2:20" x14ac:dyDescent="0.35">
      <c r="B2" s="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2" t="s">
        <v>13</v>
      </c>
      <c r="S2" t="s">
        <v>14</v>
      </c>
      <c r="T2"/>
    </row>
    <row r="3" spans="2:20" x14ac:dyDescent="0.35">
      <c r="B3" s="2" t="s">
        <v>15</v>
      </c>
      <c r="C3" s="4">
        <v>5946</v>
      </c>
      <c r="D3" s="4">
        <v>5865</v>
      </c>
      <c r="E3" s="4">
        <v>5294</v>
      </c>
      <c r="F3" s="4">
        <v>4636</v>
      </c>
      <c r="G3" s="4">
        <v>5698</v>
      </c>
      <c r="H3" s="4">
        <v>4722</v>
      </c>
      <c r="I3" s="4">
        <v>4848</v>
      </c>
      <c r="J3" s="4">
        <v>5227</v>
      </c>
      <c r="K3" s="4">
        <v>5197</v>
      </c>
      <c r="L3" s="4">
        <v>6400</v>
      </c>
      <c r="M3" s="4">
        <v>6922</v>
      </c>
      <c r="N3" s="4">
        <v>9102</v>
      </c>
      <c r="O3" s="5">
        <f>SUM(C3:N3)</f>
        <v>69857</v>
      </c>
      <c r="R3" s="1" t="s">
        <v>15</v>
      </c>
      <c r="S3" s="6">
        <f>O3</f>
        <v>69857</v>
      </c>
      <c r="T3"/>
    </row>
    <row r="4" spans="2:20" x14ac:dyDescent="0.3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R4" s="1" t="s">
        <v>16</v>
      </c>
      <c r="S4" s="6">
        <f>O5+O78</f>
        <v>80745.649999999994</v>
      </c>
      <c r="T4"/>
    </row>
    <row r="5" spans="2:20" x14ac:dyDescent="0.35">
      <c r="B5" s="2" t="s">
        <v>16</v>
      </c>
      <c r="C5" s="10">
        <v>9322</v>
      </c>
      <c r="D5" s="10">
        <v>7875</v>
      </c>
      <c r="E5" s="10">
        <v>6651</v>
      </c>
      <c r="F5" s="10">
        <v>5646</v>
      </c>
      <c r="G5" s="10">
        <v>5929</v>
      </c>
      <c r="H5" s="10">
        <v>4997</v>
      </c>
      <c r="I5" s="10">
        <v>4886</v>
      </c>
      <c r="J5" s="11">
        <v>5235</v>
      </c>
      <c r="K5" s="10">
        <v>5913</v>
      </c>
      <c r="L5" s="10">
        <v>6389</v>
      </c>
      <c r="M5" s="10">
        <v>7598</v>
      </c>
      <c r="N5" s="10">
        <v>8192</v>
      </c>
      <c r="O5" s="12">
        <f>SUM(C5:N5)</f>
        <v>78633</v>
      </c>
      <c r="R5" s="1" t="s">
        <v>17</v>
      </c>
      <c r="S5" s="6">
        <f>O7+O80</f>
        <v>76706.710000000006</v>
      </c>
      <c r="T5"/>
    </row>
    <row r="6" spans="2:20" x14ac:dyDescent="0.3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R6" s="1" t="s">
        <v>18</v>
      </c>
      <c r="S6" s="6">
        <f>O9+O82</f>
        <v>74620.02</v>
      </c>
      <c r="T6"/>
    </row>
    <row r="7" spans="2:20" x14ac:dyDescent="0.35">
      <c r="B7" s="2" t="s">
        <v>17</v>
      </c>
      <c r="C7" s="13">
        <v>8170</v>
      </c>
      <c r="D7" s="13">
        <v>6267</v>
      </c>
      <c r="E7" s="13">
        <v>5971</v>
      </c>
      <c r="F7" s="13">
        <v>5567</v>
      </c>
      <c r="G7" s="13">
        <v>5542</v>
      </c>
      <c r="H7" s="13">
        <v>5346</v>
      </c>
      <c r="I7" s="13">
        <v>4951</v>
      </c>
      <c r="J7" s="13">
        <v>5181</v>
      </c>
      <c r="K7" s="13">
        <v>5880</v>
      </c>
      <c r="L7" s="13">
        <v>6759</v>
      </c>
      <c r="M7" s="13">
        <v>7679</v>
      </c>
      <c r="N7" s="13">
        <v>7423</v>
      </c>
      <c r="O7" s="14">
        <f>SUM(C7:N7)</f>
        <v>74736</v>
      </c>
      <c r="R7" s="1" t="s">
        <v>19</v>
      </c>
      <c r="S7" s="6">
        <f>O11+O84</f>
        <v>75528.460000000006</v>
      </c>
      <c r="T7"/>
    </row>
    <row r="8" spans="2:20" x14ac:dyDescent="0.3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R8" s="1" t="s">
        <v>20</v>
      </c>
      <c r="S8" s="6">
        <f>O13+O86</f>
        <v>75465</v>
      </c>
      <c r="T8"/>
    </row>
    <row r="9" spans="2:20" x14ac:dyDescent="0.35">
      <c r="B9" s="2" t="s">
        <v>18</v>
      </c>
      <c r="C9" s="15">
        <v>7185</v>
      </c>
      <c r="D9" s="15">
        <v>6059</v>
      </c>
      <c r="E9" s="15">
        <v>6513</v>
      </c>
      <c r="F9" s="15">
        <v>5676</v>
      </c>
      <c r="G9" s="15">
        <v>5511</v>
      </c>
      <c r="H9" s="15">
        <v>4563</v>
      </c>
      <c r="I9" s="15">
        <v>4770</v>
      </c>
      <c r="J9" s="15">
        <v>5386</v>
      </c>
      <c r="K9" s="15">
        <v>5504</v>
      </c>
      <c r="L9" s="15">
        <v>6858</v>
      </c>
      <c r="M9" s="15">
        <v>7531</v>
      </c>
      <c r="N9" s="15">
        <v>7328</v>
      </c>
      <c r="O9" s="16">
        <f>SUM(C9:N9)</f>
        <v>72884</v>
      </c>
      <c r="R9" s="1" t="s">
        <v>21</v>
      </c>
      <c r="S9" s="6">
        <f>O15+O88</f>
        <v>62857</v>
      </c>
      <c r="T9"/>
    </row>
    <row r="10" spans="2:20" x14ac:dyDescent="0.3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R10" s="1" t="s">
        <v>22</v>
      </c>
      <c r="S10" s="6">
        <f>O17+O90</f>
        <v>64754.31</v>
      </c>
      <c r="T10"/>
    </row>
    <row r="11" spans="2:20" x14ac:dyDescent="0.35">
      <c r="B11" s="2" t="s">
        <v>19</v>
      </c>
      <c r="C11" s="17">
        <v>7071</v>
      </c>
      <c r="D11" s="17">
        <v>5664</v>
      </c>
      <c r="E11" s="17">
        <v>5647</v>
      </c>
      <c r="F11" s="17">
        <v>4968</v>
      </c>
      <c r="G11" s="17">
        <v>5224</v>
      </c>
      <c r="H11" s="17">
        <v>4525</v>
      </c>
      <c r="I11" s="17">
        <v>5727</v>
      </c>
      <c r="J11" s="17">
        <v>5762</v>
      </c>
      <c r="K11" s="17">
        <v>5758</v>
      </c>
      <c r="L11" s="17">
        <v>6077</v>
      </c>
      <c r="M11" s="17">
        <v>7245</v>
      </c>
      <c r="N11" s="17">
        <v>6607</v>
      </c>
      <c r="O11" s="18">
        <f>SUM(C11:N11)</f>
        <v>70275</v>
      </c>
      <c r="S11"/>
      <c r="T11"/>
    </row>
    <row r="12" spans="2:20" x14ac:dyDescent="0.3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S12"/>
      <c r="T12"/>
    </row>
    <row r="13" spans="2:20" x14ac:dyDescent="0.35">
      <c r="B13" s="2" t="s">
        <v>20</v>
      </c>
      <c r="C13" s="19">
        <v>6387</v>
      </c>
      <c r="D13" s="19">
        <v>5595</v>
      </c>
      <c r="E13" s="19">
        <v>5374</v>
      </c>
      <c r="F13" s="19">
        <v>4644</v>
      </c>
      <c r="G13" s="19">
        <v>5802</v>
      </c>
      <c r="H13" s="19">
        <v>5254</v>
      </c>
      <c r="I13" s="19">
        <v>4955</v>
      </c>
      <c r="J13" s="19">
        <v>5423</v>
      </c>
      <c r="K13" s="19">
        <v>5975</v>
      </c>
      <c r="L13" s="19">
        <v>6491</v>
      </c>
      <c r="M13" s="19">
        <v>7309</v>
      </c>
      <c r="N13" s="19">
        <v>6933</v>
      </c>
      <c r="O13" s="20">
        <f>SUM(C13:N13)</f>
        <v>70142</v>
      </c>
      <c r="S13"/>
      <c r="T13"/>
    </row>
    <row r="14" spans="2:20" x14ac:dyDescent="0.35"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S14"/>
      <c r="T14"/>
    </row>
    <row r="15" spans="2:20" x14ac:dyDescent="0.35">
      <c r="B15" s="2" t="s">
        <v>21</v>
      </c>
      <c r="C15" s="24">
        <v>6945</v>
      </c>
      <c r="D15" s="24">
        <v>5530</v>
      </c>
      <c r="E15" s="24">
        <v>4019</v>
      </c>
      <c r="F15" s="24">
        <v>1876</v>
      </c>
      <c r="G15" s="24">
        <v>2016</v>
      </c>
      <c r="H15" s="24">
        <v>4101</v>
      </c>
      <c r="I15" s="24">
        <v>4242</v>
      </c>
      <c r="J15" s="24">
        <v>4252</v>
      </c>
      <c r="K15" s="24">
        <v>5366</v>
      </c>
      <c r="L15" s="24">
        <v>6396</v>
      </c>
      <c r="M15" s="24">
        <v>6623</v>
      </c>
      <c r="N15" s="24">
        <v>6210</v>
      </c>
      <c r="O15" s="25">
        <f t="shared" ref="O15" si="0">SUM(C15:N15)</f>
        <v>57576</v>
      </c>
      <c r="S15"/>
      <c r="T15"/>
    </row>
    <row r="16" spans="2:20" x14ac:dyDescent="0.35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26"/>
    </row>
    <row r="17" spans="2:22" x14ac:dyDescent="0.35">
      <c r="B17" s="2" t="s">
        <v>22</v>
      </c>
      <c r="C17" s="27">
        <v>6009</v>
      </c>
      <c r="D17" s="27">
        <v>4661</v>
      </c>
      <c r="E17" s="27">
        <v>3452</v>
      </c>
      <c r="F17" s="27">
        <v>2581</v>
      </c>
      <c r="G17" s="27">
        <v>3499</v>
      </c>
      <c r="H17" s="27">
        <v>5243</v>
      </c>
      <c r="I17" s="27">
        <v>5817</v>
      </c>
      <c r="J17" s="27">
        <v>4876</v>
      </c>
      <c r="K17" s="27">
        <v>5074</v>
      </c>
      <c r="L17" s="27">
        <v>5282</v>
      </c>
      <c r="M17" s="27">
        <v>6616</v>
      </c>
      <c r="N17" s="27">
        <v>6909</v>
      </c>
      <c r="O17" s="28">
        <f t="shared" ref="O17" si="1">SUM(C17:N17)</f>
        <v>60019</v>
      </c>
      <c r="P17" s="26"/>
    </row>
    <row r="18" spans="2:22" x14ac:dyDescent="0.35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  <c r="P18" s="26"/>
    </row>
    <row r="20" spans="2:22" x14ac:dyDescent="0.35">
      <c r="B20" s="109" t="s">
        <v>23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2:22" x14ac:dyDescent="0.35">
      <c r="B21" s="2"/>
      <c r="C21" s="32" t="s">
        <v>24</v>
      </c>
      <c r="D21" s="32" t="s">
        <v>25</v>
      </c>
      <c r="E21" s="32" t="s">
        <v>26</v>
      </c>
      <c r="F21" s="32" t="s">
        <v>27</v>
      </c>
      <c r="G21" s="32" t="s">
        <v>28</v>
      </c>
      <c r="H21" s="32" t="s">
        <v>29</v>
      </c>
      <c r="I21" s="32" t="s">
        <v>30</v>
      </c>
      <c r="J21" s="32" t="s">
        <v>31</v>
      </c>
      <c r="K21" s="32" t="s">
        <v>32</v>
      </c>
      <c r="L21" s="32" t="s">
        <v>33</v>
      </c>
      <c r="M21" s="32" t="s">
        <v>34</v>
      </c>
      <c r="N21" s="32" t="s">
        <v>35</v>
      </c>
      <c r="O21" s="33" t="s">
        <v>13</v>
      </c>
      <c r="V21" s="7"/>
    </row>
    <row r="22" spans="2:22" x14ac:dyDescent="0.35">
      <c r="B22" s="2" t="s">
        <v>15</v>
      </c>
      <c r="C22" s="34">
        <v>29400</v>
      </c>
      <c r="D22" s="34">
        <v>14160</v>
      </c>
      <c r="E22" s="34">
        <v>11990</v>
      </c>
      <c r="F22" s="34">
        <v>5940</v>
      </c>
      <c r="G22" s="34">
        <v>3186</v>
      </c>
      <c r="H22" s="34">
        <v>2335</v>
      </c>
      <c r="I22" s="34">
        <v>1669</v>
      </c>
      <c r="J22" s="34">
        <v>1951</v>
      </c>
      <c r="K22" s="34">
        <v>3678</v>
      </c>
      <c r="L22" s="34">
        <v>11681</v>
      </c>
      <c r="M22" s="34">
        <v>15133</v>
      </c>
      <c r="N22" s="34">
        <v>22674</v>
      </c>
      <c r="O22" s="5">
        <f>SUM(C22:N22)</f>
        <v>123797</v>
      </c>
      <c r="Q22"/>
      <c r="T22" s="29"/>
      <c r="U22" s="35"/>
    </row>
    <row r="23" spans="2:22" x14ac:dyDescent="0.35">
      <c r="B23" s="7" t="s">
        <v>36</v>
      </c>
      <c r="C23" s="36">
        <v>-7.8</v>
      </c>
      <c r="D23" s="36">
        <v>-0.1</v>
      </c>
      <c r="E23" s="36">
        <v>2.6</v>
      </c>
      <c r="F23" s="36">
        <v>6.9</v>
      </c>
      <c r="G23" s="36">
        <v>12.8</v>
      </c>
      <c r="H23" s="36">
        <v>13.6</v>
      </c>
      <c r="I23" s="36">
        <v>19.600000000000001</v>
      </c>
      <c r="J23" s="36">
        <v>17</v>
      </c>
      <c r="K23" s="36">
        <v>12.2</v>
      </c>
      <c r="L23" s="36">
        <v>5.6</v>
      </c>
      <c r="M23" s="36">
        <v>1.6</v>
      </c>
      <c r="N23" s="36">
        <v>-1.2</v>
      </c>
      <c r="O23" s="37">
        <f>SUM(C23:N23)/12</f>
        <v>6.8999999999999986</v>
      </c>
      <c r="P23" s="38"/>
      <c r="Q23"/>
      <c r="T23" s="29"/>
      <c r="U23" s="35"/>
    </row>
    <row r="24" spans="2:22" x14ac:dyDescent="0.35">
      <c r="B24" s="2" t="s">
        <v>16</v>
      </c>
      <c r="C24" s="39">
        <v>18001</v>
      </c>
      <c r="D24" s="39">
        <v>15919</v>
      </c>
      <c r="E24" s="39">
        <v>11785</v>
      </c>
      <c r="F24" s="39">
        <v>7669</v>
      </c>
      <c r="G24" s="39">
        <v>3896</v>
      </c>
      <c r="H24" s="39">
        <v>2260</v>
      </c>
      <c r="I24" s="39">
        <v>2423</v>
      </c>
      <c r="J24" s="39">
        <v>2023</v>
      </c>
      <c r="K24" s="39">
        <v>4008</v>
      </c>
      <c r="L24" s="39">
        <v>10541</v>
      </c>
      <c r="M24" s="39">
        <v>12647</v>
      </c>
      <c r="N24" s="39">
        <v>15610</v>
      </c>
      <c r="O24" s="12">
        <f>SUM(C24:N24)</f>
        <v>106782</v>
      </c>
      <c r="P24" s="38"/>
      <c r="Q24"/>
      <c r="T24" s="29"/>
      <c r="U24" s="35"/>
    </row>
    <row r="25" spans="2:22" x14ac:dyDescent="0.35">
      <c r="B25" s="7" t="s">
        <v>36</v>
      </c>
      <c r="C25" s="36">
        <v>0.3</v>
      </c>
      <c r="D25" s="36">
        <v>-0.5</v>
      </c>
      <c r="E25" s="36">
        <v>2.9</v>
      </c>
      <c r="F25" s="36">
        <v>5.8</v>
      </c>
      <c r="G25" s="36">
        <v>10.6</v>
      </c>
      <c r="H25" s="36">
        <v>14.6</v>
      </c>
      <c r="I25" s="36">
        <v>16.2</v>
      </c>
      <c r="J25" s="36">
        <v>17.100000000000001</v>
      </c>
      <c r="K25" s="36">
        <v>12.7</v>
      </c>
      <c r="L25" s="36">
        <v>4.8</v>
      </c>
      <c r="M25" s="36">
        <v>3.8</v>
      </c>
      <c r="N25" s="36">
        <v>2.5</v>
      </c>
      <c r="O25" s="37">
        <f>SUM(C25:N25)/12</f>
        <v>7.5666666666666664</v>
      </c>
      <c r="P25" s="38"/>
      <c r="Q25"/>
      <c r="T25" s="29"/>
      <c r="U25" s="35"/>
    </row>
    <row r="26" spans="2:22" x14ac:dyDescent="0.35">
      <c r="B26" s="2" t="s">
        <v>17</v>
      </c>
      <c r="C26" s="40">
        <v>27384</v>
      </c>
      <c r="D26" s="40">
        <v>15606</v>
      </c>
      <c r="E26" s="40">
        <v>13648</v>
      </c>
      <c r="F26" s="40">
        <v>6803</v>
      </c>
      <c r="G26" s="40">
        <v>2430</v>
      </c>
      <c r="H26" s="40">
        <v>2102</v>
      </c>
      <c r="I26" s="40">
        <v>1533</v>
      </c>
      <c r="J26" s="40">
        <v>2036</v>
      </c>
      <c r="K26" s="40">
        <v>3791</v>
      </c>
      <c r="L26" s="40">
        <v>12245</v>
      </c>
      <c r="M26" s="40">
        <v>18185</v>
      </c>
      <c r="N26" s="40">
        <v>19595</v>
      </c>
      <c r="O26" s="14">
        <f>SUM(C26:N26)</f>
        <v>125358</v>
      </c>
      <c r="P26" s="38"/>
      <c r="Q26"/>
      <c r="T26" s="29"/>
      <c r="U26" s="35"/>
    </row>
    <row r="27" spans="2:22" x14ac:dyDescent="0.35">
      <c r="B27" s="7" t="s">
        <v>36</v>
      </c>
      <c r="C27" s="36">
        <v>-9.6</v>
      </c>
      <c r="D27" s="36">
        <v>0.4</v>
      </c>
      <c r="E27" s="36">
        <v>-0.6</v>
      </c>
      <c r="F27" s="36">
        <v>5.9</v>
      </c>
      <c r="G27" s="36">
        <v>14.1</v>
      </c>
      <c r="H27" s="36">
        <v>16.3</v>
      </c>
      <c r="I27" s="36">
        <v>18.399999999999999</v>
      </c>
      <c r="J27" s="36">
        <v>16.3</v>
      </c>
      <c r="K27" s="36">
        <v>12.7</v>
      </c>
      <c r="L27" s="36">
        <v>4.3</v>
      </c>
      <c r="M27" s="36">
        <v>-0.8</v>
      </c>
      <c r="N27" s="36">
        <v>-0.1</v>
      </c>
      <c r="O27" s="37">
        <f>SUM(C27:N27)/12</f>
        <v>6.4416666666666673</v>
      </c>
      <c r="P27" s="38"/>
      <c r="Q27"/>
      <c r="T27" s="29"/>
      <c r="U27" s="35"/>
    </row>
    <row r="28" spans="2:22" x14ac:dyDescent="0.35">
      <c r="B28" s="2" t="s">
        <v>18</v>
      </c>
      <c r="C28" s="41">
        <v>22628</v>
      </c>
      <c r="D28" s="41">
        <v>18487</v>
      </c>
      <c r="E28" s="41">
        <v>12742</v>
      </c>
      <c r="F28" s="41">
        <v>9447</v>
      </c>
      <c r="G28" s="41">
        <v>5045</v>
      </c>
      <c r="H28" s="41">
        <v>900</v>
      </c>
      <c r="I28" s="41">
        <v>2239</v>
      </c>
      <c r="J28" s="41">
        <v>661</v>
      </c>
      <c r="K28" s="41">
        <v>4000</v>
      </c>
      <c r="L28" s="41">
        <v>9991</v>
      </c>
      <c r="M28" s="41">
        <v>15020</v>
      </c>
      <c r="N28" s="41">
        <v>18911</v>
      </c>
      <c r="O28" s="16">
        <f>SUM(C28:N28)</f>
        <v>120071</v>
      </c>
      <c r="P28" s="38"/>
      <c r="Q28"/>
      <c r="T28" s="29"/>
      <c r="U28" s="35"/>
    </row>
    <row r="29" spans="2:22" x14ac:dyDescent="0.35">
      <c r="B29" s="7" t="s">
        <v>36</v>
      </c>
      <c r="C29" s="36">
        <v>-3.4</v>
      </c>
      <c r="D29" s="36">
        <v>-2.8</v>
      </c>
      <c r="E29" s="36">
        <v>1.5</v>
      </c>
      <c r="F29" s="36">
        <v>3.5</v>
      </c>
      <c r="G29" s="36">
        <v>10.1</v>
      </c>
      <c r="H29" s="36">
        <v>13.8</v>
      </c>
      <c r="I29" s="36">
        <v>15.5</v>
      </c>
      <c r="J29" s="36">
        <v>16.5</v>
      </c>
      <c r="K29" s="36">
        <v>12.1</v>
      </c>
      <c r="L29" s="36">
        <v>5.4</v>
      </c>
      <c r="M29" s="36">
        <v>2.5</v>
      </c>
      <c r="N29" s="36">
        <v>0.3</v>
      </c>
      <c r="O29" s="37">
        <f>SUM(C29:N29)/12</f>
        <v>6.25</v>
      </c>
      <c r="P29" s="38"/>
      <c r="Q29"/>
      <c r="T29" s="29"/>
      <c r="U29" s="35"/>
    </row>
    <row r="30" spans="2:22" x14ac:dyDescent="0.35">
      <c r="B30" s="2" t="s">
        <v>19</v>
      </c>
      <c r="C30" s="42">
        <v>22517</v>
      </c>
      <c r="D30" s="42">
        <v>21789</v>
      </c>
      <c r="E30" s="42">
        <v>17417</v>
      </c>
      <c r="F30" s="42">
        <v>6630</v>
      </c>
      <c r="G30" s="42">
        <v>2173</v>
      </c>
      <c r="H30" s="42">
        <v>1692</v>
      </c>
      <c r="I30" s="42">
        <v>1646</v>
      </c>
      <c r="J30" s="42">
        <v>1704</v>
      </c>
      <c r="K30" s="42">
        <v>2675</v>
      </c>
      <c r="L30" s="42">
        <v>9426</v>
      </c>
      <c r="M30" s="42">
        <v>15315</v>
      </c>
      <c r="N30" s="42">
        <v>22439</v>
      </c>
      <c r="O30" s="18">
        <f>SUM(C30:N30)</f>
        <v>125423</v>
      </c>
      <c r="P30" s="38"/>
      <c r="Q30"/>
      <c r="T30" s="29"/>
      <c r="U30" s="35"/>
    </row>
    <row r="31" spans="2:22" x14ac:dyDescent="0.35">
      <c r="B31" s="7" t="s">
        <v>36</v>
      </c>
      <c r="C31" s="43">
        <v>-2.1</v>
      </c>
      <c r="D31" s="43">
        <v>-8.6999999999999993</v>
      </c>
      <c r="E31" s="43">
        <v>-3.6</v>
      </c>
      <c r="F31" s="43">
        <v>6.9</v>
      </c>
      <c r="G31" s="43">
        <v>15</v>
      </c>
      <c r="H31" s="43">
        <v>15.6</v>
      </c>
      <c r="I31" s="43">
        <v>20.399999999999999</v>
      </c>
      <c r="J31" s="43">
        <v>18.8</v>
      </c>
      <c r="K31" s="43">
        <v>14.1</v>
      </c>
      <c r="L31" s="43">
        <v>7.4</v>
      </c>
      <c r="M31" s="43">
        <v>2.6</v>
      </c>
      <c r="N31" s="43">
        <v>-2.4</v>
      </c>
      <c r="O31" s="37">
        <f>SUM(C31:N31)/12</f>
        <v>6.9999999999999991</v>
      </c>
      <c r="P31" s="38"/>
      <c r="Q31"/>
      <c r="T31" s="29"/>
      <c r="U31" s="35"/>
    </row>
    <row r="32" spans="2:22" x14ac:dyDescent="0.35">
      <c r="B32" s="2" t="s">
        <v>20</v>
      </c>
      <c r="C32" s="44">
        <v>25150</v>
      </c>
      <c r="D32" s="44">
        <v>15522</v>
      </c>
      <c r="E32" s="44">
        <v>15348</v>
      </c>
      <c r="F32" s="44">
        <v>7246</v>
      </c>
      <c r="G32" s="44">
        <v>4636</v>
      </c>
      <c r="H32" s="44">
        <v>1702</v>
      </c>
      <c r="I32" s="44">
        <v>2508</v>
      </c>
      <c r="J32" s="44">
        <v>2688</v>
      </c>
      <c r="K32" s="44">
        <v>5965</v>
      </c>
      <c r="L32" s="44">
        <v>10155</v>
      </c>
      <c r="M32" s="44">
        <v>16687</v>
      </c>
      <c r="N32" s="44">
        <v>19454</v>
      </c>
      <c r="O32" s="20">
        <f>SUM(C32:N32)</f>
        <v>127061</v>
      </c>
      <c r="P32" s="38"/>
      <c r="Q32"/>
      <c r="T32" s="29"/>
      <c r="U32" s="35"/>
    </row>
    <row r="33" spans="2:28" x14ac:dyDescent="0.35">
      <c r="B33" s="45" t="s">
        <v>37</v>
      </c>
      <c r="C33" s="36">
        <v>-5.5</v>
      </c>
      <c r="D33" s="36">
        <v>-0.1</v>
      </c>
      <c r="E33" s="36">
        <v>1.4</v>
      </c>
      <c r="F33" s="36">
        <v>7.3</v>
      </c>
      <c r="G33" s="36">
        <v>11</v>
      </c>
      <c r="H33" s="36">
        <v>18.2</v>
      </c>
      <c r="I33" s="36">
        <v>16.100000000000001</v>
      </c>
      <c r="J33" s="36">
        <v>16.2</v>
      </c>
      <c r="K33" s="36">
        <v>11.7</v>
      </c>
      <c r="L33" s="36">
        <v>7.4</v>
      </c>
      <c r="M33" s="36">
        <v>2.6</v>
      </c>
      <c r="N33" s="36">
        <v>1.9</v>
      </c>
      <c r="O33" s="37">
        <f>SUM(C33:N33)/12</f>
        <v>7.3500000000000005</v>
      </c>
      <c r="P33" s="38"/>
      <c r="Q33"/>
      <c r="T33" s="29"/>
      <c r="U33" s="35"/>
    </row>
    <row r="34" spans="2:28" x14ac:dyDescent="0.35">
      <c r="B34" s="2" t="s">
        <v>21</v>
      </c>
      <c r="C34" s="46">
        <v>18156</v>
      </c>
      <c r="D34" s="46">
        <v>16099</v>
      </c>
      <c r="E34" s="46">
        <v>10908</v>
      </c>
      <c r="F34" s="46">
        <v>4173</v>
      </c>
      <c r="G34" s="46">
        <v>2926</v>
      </c>
      <c r="H34" s="46">
        <v>1304</v>
      </c>
      <c r="I34" s="46">
        <v>1986</v>
      </c>
      <c r="J34" s="46">
        <v>1738</v>
      </c>
      <c r="K34" s="46">
        <v>3402</v>
      </c>
      <c r="L34" s="46">
        <v>8701</v>
      </c>
      <c r="M34" s="46">
        <v>13245</v>
      </c>
      <c r="N34" s="46">
        <v>19787</v>
      </c>
      <c r="O34" s="47">
        <f t="shared" ref="O34" si="2">SUM(C34:N34)</f>
        <v>102425</v>
      </c>
      <c r="P34" s="38"/>
      <c r="Q34"/>
      <c r="T34" s="26"/>
      <c r="U34" s="26"/>
    </row>
    <row r="35" spans="2:28" x14ac:dyDescent="0.35">
      <c r="B35" s="45" t="s">
        <v>37</v>
      </c>
      <c r="C35" s="48">
        <v>2.6</v>
      </c>
      <c r="D35" s="48">
        <v>1.2</v>
      </c>
      <c r="E35" s="48">
        <v>2.2999999999999998</v>
      </c>
      <c r="F35" s="48">
        <v>4.8</v>
      </c>
      <c r="G35" s="48">
        <v>9.4</v>
      </c>
      <c r="H35" s="48">
        <v>18.5</v>
      </c>
      <c r="I35" s="48">
        <v>16.3</v>
      </c>
      <c r="J35" s="48">
        <v>16.5</v>
      </c>
      <c r="K35" s="48">
        <v>13.7</v>
      </c>
      <c r="L35" s="48">
        <v>8.8000000000000007</v>
      </c>
      <c r="M35" s="48">
        <v>4.2</v>
      </c>
      <c r="N35" s="48">
        <v>-0.6</v>
      </c>
      <c r="O35" s="49">
        <f>SUM(C35:N35)/12</f>
        <v>8.1416666666666675</v>
      </c>
      <c r="P35" s="38"/>
      <c r="Q35"/>
      <c r="R35"/>
      <c r="S35"/>
      <c r="T35"/>
      <c r="U35"/>
      <c r="V35"/>
      <c r="W35"/>
      <c r="X35"/>
      <c r="Y35"/>
      <c r="Z35"/>
      <c r="AA35"/>
      <c r="AB35"/>
    </row>
    <row r="36" spans="2:28" x14ac:dyDescent="0.35">
      <c r="B36" s="2" t="s">
        <v>22</v>
      </c>
      <c r="C36" s="50">
        <v>23894</v>
      </c>
      <c r="D36" s="50">
        <v>22197</v>
      </c>
      <c r="E36" s="50">
        <v>13686</v>
      </c>
      <c r="F36" s="50">
        <v>7522</v>
      </c>
      <c r="G36" s="50">
        <v>4633</v>
      </c>
      <c r="H36" s="50">
        <v>1502</v>
      </c>
      <c r="I36" s="50">
        <v>1325</v>
      </c>
      <c r="J36" s="50">
        <v>2566</v>
      </c>
      <c r="K36" s="50">
        <v>5858</v>
      </c>
      <c r="L36" s="50">
        <v>9499</v>
      </c>
      <c r="M36" s="50">
        <v>15116</v>
      </c>
      <c r="N36" s="50">
        <v>24693</v>
      </c>
      <c r="O36" s="51">
        <f t="shared" ref="O36" si="3">SUM(C36:N36)</f>
        <v>132491</v>
      </c>
      <c r="P36" s="38"/>
      <c r="Q36"/>
      <c r="R36"/>
      <c r="S36"/>
      <c r="T36"/>
      <c r="U36"/>
      <c r="V36"/>
      <c r="W36"/>
      <c r="X36"/>
      <c r="Y36"/>
      <c r="Z36"/>
      <c r="AA36"/>
      <c r="AB36"/>
    </row>
    <row r="37" spans="2:28" x14ac:dyDescent="0.35">
      <c r="B37" s="45" t="s">
        <v>37</v>
      </c>
      <c r="C37" s="48">
        <v>-4.2</v>
      </c>
      <c r="D37" s="48">
        <v>-6.5</v>
      </c>
      <c r="E37" s="48">
        <v>0.6</v>
      </c>
      <c r="F37" s="48">
        <v>5.2</v>
      </c>
      <c r="G37" s="48">
        <v>10.7</v>
      </c>
      <c r="H37" s="48">
        <v>19.5</v>
      </c>
      <c r="I37" s="48">
        <v>21.5</v>
      </c>
      <c r="J37" s="48">
        <v>15.6</v>
      </c>
      <c r="K37" s="48">
        <v>10.1</v>
      </c>
      <c r="L37" s="48">
        <v>7.8</v>
      </c>
      <c r="M37" s="48">
        <v>2.6</v>
      </c>
      <c r="N37" s="48">
        <v>-6.2</v>
      </c>
      <c r="O37" s="49">
        <f>SUM(C37:N37)/12</f>
        <v>6.3916666666666657</v>
      </c>
      <c r="P37" s="38"/>
      <c r="Q37"/>
      <c r="R37"/>
      <c r="S37"/>
      <c r="T37"/>
      <c r="U37"/>
      <c r="V37"/>
      <c r="W37"/>
      <c r="X37"/>
      <c r="Y37"/>
      <c r="Z37"/>
      <c r="AA37"/>
      <c r="AB37"/>
    </row>
    <row r="38" spans="2:28" x14ac:dyDescent="0.35">
      <c r="B38" s="29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P38" s="38"/>
      <c r="Q38"/>
      <c r="R38"/>
      <c r="S38"/>
      <c r="T38"/>
      <c r="U38"/>
      <c r="V38"/>
      <c r="W38"/>
      <c r="X38"/>
      <c r="Y38"/>
      <c r="Z38"/>
      <c r="AA38"/>
      <c r="AB38"/>
    </row>
    <row r="39" spans="2:28" x14ac:dyDescent="0.35">
      <c r="T39" s="26"/>
      <c r="U39" s="26"/>
    </row>
    <row r="40" spans="2:28" x14ac:dyDescent="0.35">
      <c r="B40" s="110" t="s">
        <v>38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</row>
    <row r="41" spans="2:28" x14ac:dyDescent="0.35">
      <c r="B41" s="2"/>
      <c r="C41" s="32">
        <v>41640</v>
      </c>
      <c r="D41" s="32">
        <v>41671</v>
      </c>
      <c r="E41" s="32">
        <v>41699</v>
      </c>
      <c r="F41" s="32">
        <v>41730</v>
      </c>
      <c r="G41" s="32">
        <v>41760</v>
      </c>
      <c r="H41" s="32">
        <v>41791</v>
      </c>
      <c r="I41" s="32">
        <v>41821</v>
      </c>
      <c r="J41" s="32">
        <v>41852</v>
      </c>
      <c r="K41" s="32">
        <v>41883</v>
      </c>
      <c r="L41" s="32">
        <v>41913</v>
      </c>
      <c r="M41" s="32">
        <v>41944</v>
      </c>
      <c r="N41" s="32">
        <v>41974</v>
      </c>
      <c r="O41" s="2" t="s">
        <v>39</v>
      </c>
    </row>
    <row r="42" spans="2:28" x14ac:dyDescent="0.35">
      <c r="B42" s="2" t="s">
        <v>15</v>
      </c>
      <c r="C42" s="34">
        <v>24</v>
      </c>
      <c r="D42" s="34">
        <v>23</v>
      </c>
      <c r="E42" s="34">
        <v>31</v>
      </c>
      <c r="F42" s="34">
        <v>32</v>
      </c>
      <c r="G42" s="34">
        <v>40</v>
      </c>
      <c r="H42" s="34">
        <v>17</v>
      </c>
      <c r="I42" s="34">
        <v>12</v>
      </c>
      <c r="J42" s="34">
        <v>21</v>
      </c>
      <c r="K42" s="34">
        <v>28</v>
      </c>
      <c r="L42" s="34">
        <v>37</v>
      </c>
      <c r="M42" s="34">
        <v>36.5</v>
      </c>
      <c r="N42" s="34">
        <v>33.5</v>
      </c>
      <c r="O42" s="5">
        <f>SUM(C42:N42)</f>
        <v>335</v>
      </c>
    </row>
    <row r="43" spans="2:28" x14ac:dyDescent="0.35">
      <c r="B43" s="7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5"/>
      <c r="R43"/>
    </row>
    <row r="44" spans="2:28" x14ac:dyDescent="0.35">
      <c r="B44" s="2" t="s">
        <v>16</v>
      </c>
      <c r="C44" s="39">
        <v>30</v>
      </c>
      <c r="D44" s="39">
        <v>30</v>
      </c>
      <c r="E44" s="39">
        <v>30</v>
      </c>
      <c r="F44" s="39">
        <v>35</v>
      </c>
      <c r="G44" s="39">
        <v>40</v>
      </c>
      <c r="H44" s="39">
        <v>21</v>
      </c>
      <c r="I44" s="39">
        <v>12</v>
      </c>
      <c r="J44" s="39">
        <v>19</v>
      </c>
      <c r="K44" s="39">
        <v>32.1</v>
      </c>
      <c r="L44" s="39">
        <v>42</v>
      </c>
      <c r="M44" s="39">
        <v>42</v>
      </c>
      <c r="N44" s="39">
        <v>36.9</v>
      </c>
      <c r="O44" s="12">
        <f>SUM(C44:N44)</f>
        <v>370</v>
      </c>
      <c r="R44"/>
    </row>
    <row r="45" spans="2:28" x14ac:dyDescent="0.35">
      <c r="B45" s="7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R45"/>
    </row>
    <row r="46" spans="2:28" x14ac:dyDescent="0.35">
      <c r="B46" s="2" t="s">
        <v>17</v>
      </c>
      <c r="C46" s="40">
        <v>29.4</v>
      </c>
      <c r="D46" s="40">
        <v>43.9</v>
      </c>
      <c r="E46" s="40">
        <v>38</v>
      </c>
      <c r="F46" s="40">
        <v>42.8</v>
      </c>
      <c r="G46" s="40">
        <v>45</v>
      </c>
      <c r="H46" s="40">
        <v>25</v>
      </c>
      <c r="I46" s="40">
        <v>27</v>
      </c>
      <c r="J46" s="40">
        <v>27</v>
      </c>
      <c r="K46" s="40">
        <v>33</v>
      </c>
      <c r="L46" s="40">
        <v>33</v>
      </c>
      <c r="M46" s="40">
        <v>45</v>
      </c>
      <c r="N46" s="40">
        <v>40</v>
      </c>
      <c r="O46" s="14">
        <f>SUM(C46:N46)</f>
        <v>429.1</v>
      </c>
      <c r="R46"/>
    </row>
    <row r="47" spans="2:28" x14ac:dyDescent="0.35">
      <c r="B47" s="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9"/>
      <c r="R47"/>
    </row>
    <row r="48" spans="2:28" x14ac:dyDescent="0.35">
      <c r="B48" s="2" t="s">
        <v>18</v>
      </c>
      <c r="C48" s="41">
        <v>33</v>
      </c>
      <c r="D48" s="41">
        <v>27</v>
      </c>
      <c r="E48" s="41">
        <v>39</v>
      </c>
      <c r="F48" s="41">
        <v>38</v>
      </c>
      <c r="G48" s="41">
        <v>32.799999999999997</v>
      </c>
      <c r="H48" s="41">
        <v>31.2</v>
      </c>
      <c r="I48" s="41">
        <v>12.2</v>
      </c>
      <c r="J48" s="41">
        <v>28.8</v>
      </c>
      <c r="K48" s="41">
        <v>28</v>
      </c>
      <c r="L48" s="41">
        <v>58.7</v>
      </c>
      <c r="M48" s="41">
        <v>13.3</v>
      </c>
      <c r="N48" s="41">
        <v>15</v>
      </c>
      <c r="O48" s="16">
        <f>SUM(C48:N48)</f>
        <v>357</v>
      </c>
      <c r="R48"/>
    </row>
    <row r="49" spans="2:32" x14ac:dyDescent="0.35">
      <c r="B49" s="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9"/>
      <c r="R49"/>
    </row>
    <row r="50" spans="2:32" x14ac:dyDescent="0.35">
      <c r="B50" s="2" t="s">
        <v>19</v>
      </c>
      <c r="C50" s="42">
        <v>20</v>
      </c>
      <c r="D50" s="42">
        <v>29</v>
      </c>
      <c r="E50" s="42">
        <v>31</v>
      </c>
      <c r="F50" s="42">
        <v>40</v>
      </c>
      <c r="G50" s="42">
        <v>37</v>
      </c>
      <c r="H50" s="42">
        <v>24</v>
      </c>
      <c r="I50" s="42">
        <v>17</v>
      </c>
      <c r="J50" s="42">
        <v>24</v>
      </c>
      <c r="K50" s="42">
        <v>33</v>
      </c>
      <c r="L50" s="42">
        <v>33</v>
      </c>
      <c r="M50" s="42">
        <v>37</v>
      </c>
      <c r="N50" s="42">
        <v>23</v>
      </c>
      <c r="O50" s="18">
        <f>SUM(C50:N50)</f>
        <v>348</v>
      </c>
      <c r="R50"/>
    </row>
    <row r="51" spans="2:32" x14ac:dyDescent="0.35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  <c r="R51"/>
    </row>
    <row r="52" spans="2:32" x14ac:dyDescent="0.35">
      <c r="B52" s="2" t="s">
        <v>20</v>
      </c>
      <c r="C52" s="56">
        <v>32</v>
      </c>
      <c r="D52" s="56">
        <v>24</v>
      </c>
      <c r="E52" s="56">
        <v>36</v>
      </c>
      <c r="F52" s="56">
        <v>47</v>
      </c>
      <c r="G52" s="56">
        <v>41</v>
      </c>
      <c r="H52" s="56">
        <v>21</v>
      </c>
      <c r="I52" s="56">
        <v>14</v>
      </c>
      <c r="J52" s="56">
        <v>21</v>
      </c>
      <c r="K52" s="56">
        <v>39</v>
      </c>
      <c r="L52" s="56">
        <v>43</v>
      </c>
      <c r="M52" s="56">
        <v>35</v>
      </c>
      <c r="N52" s="56">
        <v>47</v>
      </c>
      <c r="O52" s="57">
        <f>SUM(C52:N52)</f>
        <v>400</v>
      </c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2:32" x14ac:dyDescent="0.3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2:32" x14ac:dyDescent="0.35">
      <c r="B54" s="2" t="s">
        <v>21</v>
      </c>
      <c r="C54" s="58">
        <v>37</v>
      </c>
      <c r="D54" s="58">
        <v>28</v>
      </c>
      <c r="E54" s="58">
        <v>20</v>
      </c>
      <c r="F54" s="58">
        <v>5</v>
      </c>
      <c r="G54" s="58">
        <v>8</v>
      </c>
      <c r="H54" s="58">
        <v>14</v>
      </c>
      <c r="I54" s="58">
        <v>20</v>
      </c>
      <c r="J54" s="58">
        <v>18</v>
      </c>
      <c r="K54" s="58">
        <v>31</v>
      </c>
      <c r="L54" s="58">
        <v>32</v>
      </c>
      <c r="M54" s="58">
        <v>23</v>
      </c>
      <c r="N54" s="58">
        <v>11</v>
      </c>
      <c r="O54" s="25">
        <f t="shared" ref="O54" si="4">SUM(C54:N54)</f>
        <v>247</v>
      </c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2:32" x14ac:dyDescent="0.3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2:32" x14ac:dyDescent="0.35">
      <c r="B56" s="2" t="s">
        <v>22</v>
      </c>
      <c r="C56" s="59">
        <v>15</v>
      </c>
      <c r="D56" s="59">
        <v>18</v>
      </c>
      <c r="E56" s="59">
        <v>7</v>
      </c>
      <c r="F56" s="59">
        <v>9</v>
      </c>
      <c r="G56" s="59">
        <v>18</v>
      </c>
      <c r="H56" s="59">
        <v>37</v>
      </c>
      <c r="I56" s="59">
        <v>3</v>
      </c>
      <c r="J56" s="59">
        <v>22</v>
      </c>
      <c r="K56" s="59">
        <v>22</v>
      </c>
      <c r="L56" s="59">
        <v>22</v>
      </c>
      <c r="M56" s="59">
        <v>22</v>
      </c>
      <c r="N56" s="59">
        <v>17</v>
      </c>
      <c r="O56" s="28">
        <f t="shared" ref="O56" si="5">SUM(C56:N56)</f>
        <v>212</v>
      </c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2:32" x14ac:dyDescent="0.35">
      <c r="B57" s="29"/>
      <c r="C57" s="60"/>
      <c r="D57"/>
      <c r="E57"/>
      <c r="F57"/>
      <c r="G57"/>
      <c r="H57"/>
      <c r="I57"/>
      <c r="J57"/>
      <c r="K57"/>
      <c r="L57"/>
      <c r="M57"/>
      <c r="N57"/>
      <c r="O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2:32" x14ac:dyDescent="0.35">
      <c r="B58" s="26"/>
      <c r="C58" s="26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2:32" ht="15" customHeight="1" x14ac:dyDescent="0.35">
      <c r="B59" s="109" t="s">
        <v>40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2:32" x14ac:dyDescent="0.35">
      <c r="B60" s="61"/>
      <c r="C60" s="32" t="s">
        <v>24</v>
      </c>
      <c r="D60" s="32" t="s">
        <v>25</v>
      </c>
      <c r="E60" s="32" t="s">
        <v>26</v>
      </c>
      <c r="F60" s="32" t="s">
        <v>27</v>
      </c>
      <c r="G60" s="32" t="s">
        <v>28</v>
      </c>
      <c r="H60" s="32" t="s">
        <v>29</v>
      </c>
      <c r="I60" s="32" t="s">
        <v>30</v>
      </c>
      <c r="J60" s="32" t="s">
        <v>31</v>
      </c>
      <c r="K60" s="32" t="s">
        <v>32</v>
      </c>
      <c r="L60" s="32" t="s">
        <v>33</v>
      </c>
      <c r="M60" s="32" t="s">
        <v>34</v>
      </c>
      <c r="N60" s="32" t="s">
        <v>35</v>
      </c>
      <c r="O60" s="2" t="s">
        <v>41</v>
      </c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2:32" x14ac:dyDescent="0.35">
      <c r="B61" s="33" t="s">
        <v>16</v>
      </c>
      <c r="C61" s="39">
        <v>1</v>
      </c>
      <c r="D61" s="39"/>
      <c r="E61" s="39">
        <v>1</v>
      </c>
      <c r="F61" s="62"/>
      <c r="G61" s="39">
        <v>1</v>
      </c>
      <c r="H61" s="39">
        <v>1</v>
      </c>
      <c r="I61" s="62"/>
      <c r="J61" s="39">
        <v>1</v>
      </c>
      <c r="K61" s="62"/>
      <c r="L61" s="39">
        <v>1</v>
      </c>
      <c r="M61" s="62"/>
      <c r="N61" s="39">
        <v>1</v>
      </c>
      <c r="O61" s="12">
        <f>SUM(C61:N61)</f>
        <v>7</v>
      </c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2:32" x14ac:dyDescent="0.35">
      <c r="B62" s="7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5"/>
      <c r="R62"/>
    </row>
    <row r="63" spans="2:32" x14ac:dyDescent="0.35">
      <c r="B63" s="33" t="s">
        <v>17</v>
      </c>
      <c r="C63" s="40">
        <v>1</v>
      </c>
      <c r="D63" s="40">
        <v>1</v>
      </c>
      <c r="E63" s="40">
        <v>1</v>
      </c>
      <c r="F63" s="40">
        <v>2</v>
      </c>
      <c r="G63" s="40">
        <v>24</v>
      </c>
      <c r="H63" s="40">
        <v>2</v>
      </c>
      <c r="I63" s="40">
        <v>26</v>
      </c>
      <c r="J63" s="40">
        <v>1</v>
      </c>
      <c r="K63" s="40">
        <v>1</v>
      </c>
      <c r="L63" s="40">
        <v>1</v>
      </c>
      <c r="M63" s="40">
        <v>1</v>
      </c>
      <c r="N63" s="40">
        <v>1</v>
      </c>
      <c r="O63" s="14">
        <f>SUM(C63:N63)</f>
        <v>62</v>
      </c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2:32" x14ac:dyDescent="0.35">
      <c r="B64" s="7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x14ac:dyDescent="0.35">
      <c r="B65" s="33" t="s">
        <v>18</v>
      </c>
      <c r="C65" s="41">
        <v>3</v>
      </c>
      <c r="D65" s="41">
        <v>3</v>
      </c>
      <c r="E65" s="41">
        <v>3</v>
      </c>
      <c r="F65" s="41">
        <v>3</v>
      </c>
      <c r="G65" s="41">
        <v>3</v>
      </c>
      <c r="H65" s="41">
        <v>3</v>
      </c>
      <c r="I65" s="41">
        <v>3</v>
      </c>
      <c r="J65" s="41">
        <v>3</v>
      </c>
      <c r="K65" s="41">
        <v>3</v>
      </c>
      <c r="L65" s="41">
        <v>3</v>
      </c>
      <c r="M65" s="41">
        <v>3</v>
      </c>
      <c r="N65" s="41">
        <v>3</v>
      </c>
      <c r="O65" s="16">
        <f>SUM(C65:N65)</f>
        <v>36</v>
      </c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x14ac:dyDescent="0.35">
      <c r="B66" s="7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4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x14ac:dyDescent="0.35">
      <c r="B67" s="33" t="s">
        <v>19</v>
      </c>
      <c r="C67" s="42">
        <v>0.94</v>
      </c>
      <c r="D67" s="42">
        <v>1.04</v>
      </c>
      <c r="E67" s="42">
        <v>2.5</v>
      </c>
      <c r="F67" s="42">
        <v>5.43</v>
      </c>
      <c r="G67" s="42">
        <v>9.18</v>
      </c>
      <c r="H67" s="42">
        <v>3.39</v>
      </c>
      <c r="I67" s="42">
        <v>5.0999999999999996</v>
      </c>
      <c r="J67" s="42">
        <v>7.26</v>
      </c>
      <c r="K67" s="42">
        <v>4.8</v>
      </c>
      <c r="L67" s="42">
        <v>3.88</v>
      </c>
      <c r="M67" s="42">
        <v>1.42</v>
      </c>
      <c r="N67" s="42">
        <v>3.54</v>
      </c>
      <c r="O67" s="18">
        <f>SUM(C67:N67)</f>
        <v>48.48</v>
      </c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x14ac:dyDescent="0.35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x14ac:dyDescent="0.35">
      <c r="B69" s="2" t="s">
        <v>20</v>
      </c>
      <c r="C69" s="56">
        <v>1.28</v>
      </c>
      <c r="D69" s="56">
        <v>1.1000000000000001</v>
      </c>
      <c r="E69" s="56">
        <v>5.2</v>
      </c>
      <c r="F69" s="56">
        <v>3.45</v>
      </c>
      <c r="G69" s="56">
        <v>6.05</v>
      </c>
      <c r="H69" s="56">
        <v>6.43</v>
      </c>
      <c r="I69" s="56">
        <v>3.24</v>
      </c>
      <c r="J69" s="56">
        <v>3.11</v>
      </c>
      <c r="K69" s="56">
        <v>2.5</v>
      </c>
      <c r="L69" s="56">
        <v>2.5099999999999998</v>
      </c>
      <c r="M69" s="56">
        <v>1.42</v>
      </c>
      <c r="N69" s="56">
        <v>4.47</v>
      </c>
      <c r="O69" s="20">
        <f>SUM(C69:N69)</f>
        <v>40.76</v>
      </c>
      <c r="R69"/>
    </row>
    <row r="70" spans="2:32" x14ac:dyDescent="0.35">
      <c r="B70" s="21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23"/>
      <c r="R70"/>
    </row>
    <row r="71" spans="2:32" x14ac:dyDescent="0.35">
      <c r="B71" s="2" t="s">
        <v>21</v>
      </c>
      <c r="C71" s="58">
        <v>1.45</v>
      </c>
      <c r="D71" s="58">
        <v>1.17</v>
      </c>
      <c r="E71" s="58">
        <v>2.4700000000000002</v>
      </c>
      <c r="F71" s="58">
        <v>3.94</v>
      </c>
      <c r="G71" s="58">
        <v>6.47</v>
      </c>
      <c r="H71" s="58">
        <v>3.96</v>
      </c>
      <c r="I71" s="58">
        <v>3.83</v>
      </c>
      <c r="J71" s="58">
        <v>3.68</v>
      </c>
      <c r="K71" s="58">
        <v>2.56</v>
      </c>
      <c r="L71" s="58">
        <v>1.78</v>
      </c>
      <c r="M71" s="58">
        <v>1.81</v>
      </c>
      <c r="N71" s="58">
        <v>1.78</v>
      </c>
      <c r="O71" s="25">
        <f t="shared" ref="O71" si="6">SUM(C71:N71)</f>
        <v>34.9</v>
      </c>
      <c r="R71"/>
    </row>
    <row r="72" spans="2:32" x14ac:dyDescent="0.3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  <c r="R72"/>
    </row>
    <row r="73" spans="2:32" x14ac:dyDescent="0.35">
      <c r="B73" s="2" t="s">
        <v>22</v>
      </c>
      <c r="C73" s="59">
        <v>1.29</v>
      </c>
      <c r="D73" s="59">
        <v>1.68</v>
      </c>
      <c r="E73" s="59">
        <v>1.96</v>
      </c>
      <c r="F73" s="59">
        <v>5.3</v>
      </c>
      <c r="G73" s="59">
        <v>3.28</v>
      </c>
      <c r="H73" s="59">
        <v>8.61</v>
      </c>
      <c r="I73" s="59">
        <v>2.7</v>
      </c>
      <c r="J73" s="59">
        <v>3.88</v>
      </c>
      <c r="K73" s="59">
        <v>3.55</v>
      </c>
      <c r="L73" s="59">
        <v>5.39</v>
      </c>
      <c r="M73" s="59">
        <v>2.75</v>
      </c>
      <c r="N73" s="59">
        <v>1.1599999999999999</v>
      </c>
      <c r="O73" s="28">
        <f t="shared" ref="O73" si="7">SUM(C73:N73)</f>
        <v>41.54999999999999</v>
      </c>
      <c r="R73"/>
    </row>
    <row r="74" spans="2:32" x14ac:dyDescent="0.35">
      <c r="B74" s="29"/>
      <c r="C74" s="60"/>
      <c r="D74"/>
      <c r="E74"/>
      <c r="F74"/>
      <c r="G74"/>
      <c r="H74"/>
      <c r="I74"/>
      <c r="J74"/>
      <c r="K74"/>
      <c r="L74"/>
      <c r="M74"/>
      <c r="N74"/>
      <c r="O74"/>
      <c r="R74"/>
    </row>
    <row r="75" spans="2:32" x14ac:dyDescent="0.35">
      <c r="B75" s="26"/>
      <c r="C75" s="26"/>
    </row>
    <row r="76" spans="2:32" x14ac:dyDescent="0.35">
      <c r="B76" s="109" t="s">
        <v>42</v>
      </c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x14ac:dyDescent="0.35">
      <c r="B77" s="61"/>
      <c r="C77" s="32" t="s">
        <v>24</v>
      </c>
      <c r="D77" s="32" t="s">
        <v>25</v>
      </c>
      <c r="E77" s="32" t="s">
        <v>26</v>
      </c>
      <c r="F77" s="32" t="s">
        <v>27</v>
      </c>
      <c r="G77" s="32" t="s">
        <v>28</v>
      </c>
      <c r="H77" s="32" t="s">
        <v>29</v>
      </c>
      <c r="I77" s="32" t="s">
        <v>30</v>
      </c>
      <c r="J77" s="32" t="s">
        <v>31</v>
      </c>
      <c r="K77" s="32" t="s">
        <v>32</v>
      </c>
      <c r="L77" s="32" t="s">
        <v>33</v>
      </c>
      <c r="M77" s="32" t="s">
        <v>34</v>
      </c>
      <c r="N77" s="32" t="s">
        <v>35</v>
      </c>
      <c r="O77" s="3" t="s">
        <v>43</v>
      </c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x14ac:dyDescent="0.35">
      <c r="B78" s="33" t="s">
        <v>16</v>
      </c>
      <c r="C78" s="39">
        <v>0.08</v>
      </c>
      <c r="D78" s="39">
        <v>70.06</v>
      </c>
      <c r="E78" s="39">
        <v>182.33</v>
      </c>
      <c r="F78" s="62">
        <v>209.78</v>
      </c>
      <c r="G78" s="39">
        <v>321.07</v>
      </c>
      <c r="H78" s="39">
        <v>337.32</v>
      </c>
      <c r="I78" s="62">
        <v>302.42</v>
      </c>
      <c r="J78" s="39">
        <v>345.05</v>
      </c>
      <c r="K78" s="62">
        <v>183.65</v>
      </c>
      <c r="L78" s="39">
        <v>128.82</v>
      </c>
      <c r="M78" s="62">
        <v>24.52</v>
      </c>
      <c r="N78" s="39">
        <v>7.55</v>
      </c>
      <c r="O78" s="12">
        <f>SUM(C78:N78)</f>
        <v>2112.65</v>
      </c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x14ac:dyDescent="0.35">
      <c r="B79" s="7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5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x14ac:dyDescent="0.35">
      <c r="B80" s="33" t="s">
        <v>17</v>
      </c>
      <c r="C80" s="40">
        <v>3.71</v>
      </c>
      <c r="D80" s="40">
        <v>19.7</v>
      </c>
      <c r="E80" s="40">
        <v>182.93</v>
      </c>
      <c r="F80" s="40">
        <v>162.38</v>
      </c>
      <c r="G80" s="40">
        <v>421.86</v>
      </c>
      <c r="H80" s="40">
        <v>330.17</v>
      </c>
      <c r="I80" s="40">
        <v>297.77</v>
      </c>
      <c r="J80" s="40">
        <v>248.98</v>
      </c>
      <c r="K80" s="40">
        <v>211.85</v>
      </c>
      <c r="L80" s="40">
        <v>83.19</v>
      </c>
      <c r="M80" s="40">
        <v>3.41</v>
      </c>
      <c r="N80" s="40">
        <v>4.76</v>
      </c>
      <c r="O80" s="14">
        <f>SUM(C80:N80)</f>
        <v>1970.71</v>
      </c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2:32" x14ac:dyDescent="0.35">
      <c r="B81" s="7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4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2:32" x14ac:dyDescent="0.35">
      <c r="B82" s="33" t="s">
        <v>18</v>
      </c>
      <c r="C82" s="41">
        <v>8.59</v>
      </c>
      <c r="D82" s="41">
        <v>45.6</v>
      </c>
      <c r="E82" s="41">
        <v>164.72</v>
      </c>
      <c r="F82" s="41">
        <v>238.34</v>
      </c>
      <c r="G82" s="41">
        <v>387.39</v>
      </c>
      <c r="H82" s="41">
        <v>348.27</v>
      </c>
      <c r="I82" s="41">
        <v>26.85</v>
      </c>
      <c r="J82" s="41">
        <v>236.11</v>
      </c>
      <c r="K82" s="41">
        <v>163.80000000000001</v>
      </c>
      <c r="L82" s="41">
        <v>77.55</v>
      </c>
      <c r="M82" s="41">
        <v>26.47</v>
      </c>
      <c r="N82" s="41">
        <v>12.33</v>
      </c>
      <c r="O82" s="16">
        <f>SUM(C82:N82)</f>
        <v>1736.0199999999998</v>
      </c>
      <c r="R82"/>
    </row>
    <row r="83" spans="2:32" x14ac:dyDescent="0.35">
      <c r="B83" s="7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4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2:32" x14ac:dyDescent="0.35">
      <c r="B84" s="33" t="s">
        <v>19</v>
      </c>
      <c r="C84" s="42">
        <v>21.46</v>
      </c>
      <c r="D84" s="42">
        <v>0.49</v>
      </c>
      <c r="E84" s="42">
        <v>365.21</v>
      </c>
      <c r="F84" s="42">
        <v>585</v>
      </c>
      <c r="G84" s="42">
        <v>1065.1600000000001</v>
      </c>
      <c r="H84" s="42">
        <v>867.6</v>
      </c>
      <c r="I84" s="42">
        <v>808.88</v>
      </c>
      <c r="J84" s="42">
        <v>711.87</v>
      </c>
      <c r="K84" s="42">
        <v>531.92999999999995</v>
      </c>
      <c r="L84" s="42">
        <v>243.53</v>
      </c>
      <c r="M84" s="42">
        <v>46.11</v>
      </c>
      <c r="N84" s="42">
        <v>6.22</v>
      </c>
      <c r="O84" s="18">
        <f>SUM(C84:N84)</f>
        <v>5253.46</v>
      </c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2:32" x14ac:dyDescent="0.35"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9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2:32" x14ac:dyDescent="0.35">
      <c r="B86" s="2" t="s">
        <v>20</v>
      </c>
      <c r="C86" s="56">
        <v>0</v>
      </c>
      <c r="D86" s="56">
        <v>130</v>
      </c>
      <c r="E86" s="56">
        <v>449</v>
      </c>
      <c r="F86" s="56">
        <v>842</v>
      </c>
      <c r="G86" s="56">
        <v>727</v>
      </c>
      <c r="H86" s="56">
        <v>920</v>
      </c>
      <c r="I86" s="56">
        <v>709</v>
      </c>
      <c r="J86" s="56">
        <v>725</v>
      </c>
      <c r="K86" s="56">
        <v>527</v>
      </c>
      <c r="L86" s="56">
        <v>215</v>
      </c>
      <c r="M86" s="56">
        <v>58</v>
      </c>
      <c r="N86" s="56">
        <v>21</v>
      </c>
      <c r="O86" s="20">
        <f>SUM(C86:N86)</f>
        <v>5323</v>
      </c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2:32" x14ac:dyDescent="0.35">
      <c r="B87" s="21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23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2:32" x14ac:dyDescent="0.35">
      <c r="B88" s="2" t="s">
        <v>21</v>
      </c>
      <c r="C88" s="58">
        <v>39</v>
      </c>
      <c r="D88" s="58">
        <v>135</v>
      </c>
      <c r="E88" s="58">
        <v>557</v>
      </c>
      <c r="F88" s="58">
        <v>625</v>
      </c>
      <c r="G88" s="58">
        <v>884</v>
      </c>
      <c r="H88" s="58">
        <v>813</v>
      </c>
      <c r="I88" s="58">
        <v>792</v>
      </c>
      <c r="J88" s="58">
        <v>661</v>
      </c>
      <c r="K88" s="58">
        <v>476</v>
      </c>
      <c r="L88" s="58">
        <v>215</v>
      </c>
      <c r="M88" s="58">
        <v>74</v>
      </c>
      <c r="N88" s="58">
        <v>10</v>
      </c>
      <c r="O88" s="25">
        <f t="shared" ref="O88" si="8">SUM(C88:N88)</f>
        <v>5281</v>
      </c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2:32" customFormat="1" x14ac:dyDescent="0.35">
      <c r="B89" s="21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23"/>
    </row>
    <row r="90" spans="2:32" customFormat="1" x14ac:dyDescent="0.35">
      <c r="B90" s="2" t="s">
        <v>22</v>
      </c>
      <c r="C90" s="59">
        <v>0.69</v>
      </c>
      <c r="D90" s="59">
        <v>18.11</v>
      </c>
      <c r="E90" s="59">
        <v>313.16000000000003</v>
      </c>
      <c r="F90" s="59">
        <v>620.42999999999995</v>
      </c>
      <c r="G90" s="59">
        <v>665.88</v>
      </c>
      <c r="H90" s="59">
        <v>932.79</v>
      </c>
      <c r="I90" s="59">
        <v>889.73</v>
      </c>
      <c r="J90" s="59">
        <v>509.52</v>
      </c>
      <c r="K90" s="59">
        <v>404.48</v>
      </c>
      <c r="L90" s="59">
        <v>303.25</v>
      </c>
      <c r="M90" s="59">
        <v>76.010000000000005</v>
      </c>
      <c r="N90" s="59">
        <v>1.26</v>
      </c>
      <c r="O90" s="28">
        <f t="shared" ref="O90" si="9">SUM(C90:N90)</f>
        <v>4735.3100000000004</v>
      </c>
    </row>
    <row r="91" spans="2:32" customFormat="1" ht="14" x14ac:dyDescent="0.3"/>
    <row r="92" spans="2:32" x14ac:dyDescent="0.3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2:32" x14ac:dyDescent="0.35">
      <c r="B93" s="109" t="s">
        <v>44</v>
      </c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2:32" x14ac:dyDescent="0.35">
      <c r="B94" s="61"/>
      <c r="C94" s="32" t="s">
        <v>24</v>
      </c>
      <c r="D94" s="32" t="s">
        <v>25</v>
      </c>
      <c r="E94" s="32" t="s">
        <v>26</v>
      </c>
      <c r="F94" s="32" t="s">
        <v>27</v>
      </c>
      <c r="G94" s="32" t="s">
        <v>28</v>
      </c>
      <c r="H94" s="32" t="s">
        <v>29</v>
      </c>
      <c r="I94" s="32" t="s">
        <v>30</v>
      </c>
      <c r="J94" s="32" t="s">
        <v>31</v>
      </c>
      <c r="K94" s="32" t="s">
        <v>32</v>
      </c>
      <c r="L94" s="32" t="s">
        <v>33</v>
      </c>
      <c r="M94" s="32" t="s">
        <v>34</v>
      </c>
      <c r="N94" s="32" t="s">
        <v>35</v>
      </c>
      <c r="O94" s="3" t="s">
        <v>45</v>
      </c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2:32" x14ac:dyDescent="0.35">
      <c r="B95" s="33" t="s">
        <v>17</v>
      </c>
      <c r="C95" s="40">
        <v>1.3</v>
      </c>
      <c r="D95" s="40">
        <v>1.3</v>
      </c>
      <c r="E95" s="40">
        <v>1.3</v>
      </c>
      <c r="F95" s="40">
        <v>1.3</v>
      </c>
      <c r="G95" s="40">
        <v>1.3</v>
      </c>
      <c r="H95" s="40">
        <v>1.3</v>
      </c>
      <c r="I95" s="40">
        <v>1.3</v>
      </c>
      <c r="J95" s="40">
        <v>1.3</v>
      </c>
      <c r="K95" s="40">
        <v>1.3</v>
      </c>
      <c r="L95" s="40">
        <v>2.6</v>
      </c>
      <c r="M95" s="40">
        <v>2.6</v>
      </c>
      <c r="N95" s="40">
        <v>3.9</v>
      </c>
      <c r="O95" s="14">
        <f>SUM(C95:N95)</f>
        <v>20.8</v>
      </c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2:32" x14ac:dyDescent="0.35">
      <c r="B96" s="7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4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2:32" x14ac:dyDescent="0.35">
      <c r="B97" s="33" t="s">
        <v>18</v>
      </c>
      <c r="C97" s="41">
        <v>1.3</v>
      </c>
      <c r="D97" s="41">
        <v>1.3</v>
      </c>
      <c r="E97" s="41">
        <v>1.3</v>
      </c>
      <c r="F97" s="41">
        <v>1.3</v>
      </c>
      <c r="G97" s="41">
        <v>1.3</v>
      </c>
      <c r="H97" s="41">
        <v>1.3</v>
      </c>
      <c r="I97" s="41">
        <v>1.3</v>
      </c>
      <c r="J97" s="41">
        <v>1.3</v>
      </c>
      <c r="K97" s="41">
        <v>1.3</v>
      </c>
      <c r="L97" s="41">
        <v>1.3</v>
      </c>
      <c r="M97" s="41">
        <v>1.3</v>
      </c>
      <c r="N97" s="41">
        <v>1.3</v>
      </c>
      <c r="O97" s="16">
        <f>SUM(C97:N97)</f>
        <v>15.600000000000003</v>
      </c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2:32" x14ac:dyDescent="0.35">
      <c r="B98" s="7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4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2:32" x14ac:dyDescent="0.35">
      <c r="B99" s="33" t="s">
        <v>19</v>
      </c>
      <c r="C99" s="42">
        <v>1.3</v>
      </c>
      <c r="D99" s="42">
        <v>1.3</v>
      </c>
      <c r="E99" s="42">
        <v>1.3</v>
      </c>
      <c r="F99" s="42">
        <v>1.3</v>
      </c>
      <c r="G99" s="42">
        <v>1.3</v>
      </c>
      <c r="H99" s="42">
        <v>1.3</v>
      </c>
      <c r="I99" s="42">
        <v>1.3</v>
      </c>
      <c r="J99" s="42">
        <v>1.3</v>
      </c>
      <c r="K99" s="42">
        <v>1.3</v>
      </c>
      <c r="L99" s="42">
        <v>1.3</v>
      </c>
      <c r="M99" s="42">
        <v>1.3</v>
      </c>
      <c r="N99" s="42">
        <v>1.3</v>
      </c>
      <c r="O99" s="18">
        <f>SUM(C99:N99)</f>
        <v>15.600000000000003</v>
      </c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2:32" x14ac:dyDescent="0.35"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9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2:32" x14ac:dyDescent="0.35">
      <c r="B101" s="2" t="s">
        <v>20</v>
      </c>
      <c r="C101" s="56">
        <v>1.3</v>
      </c>
      <c r="D101" s="56">
        <v>1.3</v>
      </c>
      <c r="E101" s="56">
        <v>1.3</v>
      </c>
      <c r="F101" s="56">
        <v>1.3</v>
      </c>
      <c r="G101" s="56">
        <v>1.3</v>
      </c>
      <c r="H101" s="56">
        <v>1.3</v>
      </c>
      <c r="I101" s="56">
        <v>1.3</v>
      </c>
      <c r="J101" s="56">
        <v>1.3</v>
      </c>
      <c r="K101" s="56">
        <v>1.3</v>
      </c>
      <c r="L101" s="56">
        <v>1.3</v>
      </c>
      <c r="M101" s="56">
        <v>1.3</v>
      </c>
      <c r="N101" s="56">
        <v>1.3</v>
      </c>
      <c r="O101" s="20">
        <f>SUM(C101:N101)</f>
        <v>15.600000000000003</v>
      </c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2:32" x14ac:dyDescent="0.35">
      <c r="B102" s="21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23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2:32" x14ac:dyDescent="0.35">
      <c r="B103" s="2" t="s">
        <v>21</v>
      </c>
      <c r="C103" s="58">
        <v>1.3</v>
      </c>
      <c r="D103" s="58">
        <v>1.3</v>
      </c>
      <c r="E103" s="58">
        <v>1.3</v>
      </c>
      <c r="F103" s="58">
        <v>1.3</v>
      </c>
      <c r="G103" s="58"/>
      <c r="H103" s="58">
        <v>1.3</v>
      </c>
      <c r="I103" s="58"/>
      <c r="J103" s="58">
        <v>1.3</v>
      </c>
      <c r="K103" s="58">
        <v>1.3</v>
      </c>
      <c r="L103" s="58">
        <v>1.3</v>
      </c>
      <c r="M103" s="58">
        <v>1.3</v>
      </c>
      <c r="N103" s="58">
        <v>1.3</v>
      </c>
      <c r="O103" s="25">
        <f t="shared" ref="O103" si="10">SUM(C103:N103)</f>
        <v>13.000000000000002</v>
      </c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2:32" x14ac:dyDescent="0.3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3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2:32" x14ac:dyDescent="0.35">
      <c r="B105" s="2" t="s">
        <v>22</v>
      </c>
      <c r="C105" s="59">
        <v>1.3</v>
      </c>
      <c r="D105" s="59">
        <v>1.3</v>
      </c>
      <c r="E105" s="59">
        <v>1.3</v>
      </c>
      <c r="F105" s="59">
        <v>1.3</v>
      </c>
      <c r="G105" s="59">
        <v>1.3</v>
      </c>
      <c r="H105" s="59">
        <v>1.3</v>
      </c>
      <c r="I105" s="59">
        <v>1.3</v>
      </c>
      <c r="J105" s="59">
        <v>1.3</v>
      </c>
      <c r="K105" s="59">
        <v>1.3</v>
      </c>
      <c r="L105" s="59">
        <v>1.3</v>
      </c>
      <c r="M105" s="59">
        <v>1.3</v>
      </c>
      <c r="N105" s="59">
        <v>1.3</v>
      </c>
      <c r="O105" s="28">
        <f t="shared" ref="O105" si="11">SUM(C105:N105)</f>
        <v>15.600000000000003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2:32" x14ac:dyDescent="0.35"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2:32" x14ac:dyDescent="0.35"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2:32" x14ac:dyDescent="0.35">
      <c r="B108" s="109" t="s">
        <v>46</v>
      </c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2:32" x14ac:dyDescent="0.35">
      <c r="B109" s="61"/>
      <c r="C109" s="32" t="s">
        <v>24</v>
      </c>
      <c r="D109" s="32" t="s">
        <v>25</v>
      </c>
      <c r="E109" s="32" t="s">
        <v>26</v>
      </c>
      <c r="F109" s="32" t="s">
        <v>27</v>
      </c>
      <c r="G109" s="32" t="s">
        <v>28</v>
      </c>
      <c r="H109" s="32" t="s">
        <v>29</v>
      </c>
      <c r="I109" s="32" t="s">
        <v>30</v>
      </c>
      <c r="J109" s="32" t="s">
        <v>31</v>
      </c>
      <c r="K109" s="32" t="s">
        <v>32</v>
      </c>
      <c r="L109" s="32" t="s">
        <v>33</v>
      </c>
      <c r="M109" s="32" t="s">
        <v>34</v>
      </c>
      <c r="N109" s="32" t="s">
        <v>35</v>
      </c>
      <c r="O109" s="3" t="s">
        <v>45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2:32" x14ac:dyDescent="0.35">
      <c r="B110" s="33" t="s">
        <v>17</v>
      </c>
      <c r="C110" s="40">
        <v>1.3</v>
      </c>
      <c r="D110" s="40">
        <v>1.3</v>
      </c>
      <c r="E110" s="40">
        <v>1.3</v>
      </c>
      <c r="F110" s="40"/>
      <c r="G110" s="40">
        <v>1.3</v>
      </c>
      <c r="H110" s="40"/>
      <c r="I110" s="40"/>
      <c r="J110" s="40">
        <v>1.3</v>
      </c>
      <c r="K110" s="40"/>
      <c r="L110" s="40">
        <v>1.3</v>
      </c>
      <c r="M110" s="40">
        <v>1.3</v>
      </c>
      <c r="N110" s="40">
        <v>1.3</v>
      </c>
      <c r="O110" s="14">
        <f>SUM(C110:N110)</f>
        <v>10.4</v>
      </c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2:32" x14ac:dyDescent="0.35">
      <c r="B111" s="7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4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2:32" x14ac:dyDescent="0.35">
      <c r="B112" s="33" t="s">
        <v>18</v>
      </c>
      <c r="C112" s="41">
        <v>1.3</v>
      </c>
      <c r="D112" s="41"/>
      <c r="E112" s="41"/>
      <c r="F112" s="41">
        <v>1.3</v>
      </c>
      <c r="G112" s="41">
        <v>1.3</v>
      </c>
      <c r="H112" s="41"/>
      <c r="I112" s="41">
        <v>1.3</v>
      </c>
      <c r="J112" s="41"/>
      <c r="K112" s="41"/>
      <c r="L112" s="41">
        <v>1.3</v>
      </c>
      <c r="M112" s="41"/>
      <c r="N112" s="41">
        <v>1.3</v>
      </c>
      <c r="O112" s="16">
        <f>SUM(C112:N112)</f>
        <v>7.8</v>
      </c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2:32" x14ac:dyDescent="0.35">
      <c r="B113" s="7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4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2:32" x14ac:dyDescent="0.35">
      <c r="B114" s="33" t="s">
        <v>19</v>
      </c>
      <c r="C114" s="42">
        <v>1.3</v>
      </c>
      <c r="D114" s="42"/>
      <c r="E114" s="42">
        <v>1.3</v>
      </c>
      <c r="F114" s="42"/>
      <c r="G114" s="42">
        <v>1.3</v>
      </c>
      <c r="H114" s="42"/>
      <c r="I114" s="42"/>
      <c r="J114" s="42">
        <v>1.3</v>
      </c>
      <c r="K114" s="42"/>
      <c r="L114" s="42">
        <v>1.3</v>
      </c>
      <c r="M114" s="42"/>
      <c r="N114" s="42">
        <v>1.3</v>
      </c>
      <c r="O114" s="18">
        <f>SUM(C114:N114)</f>
        <v>7.8</v>
      </c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2:3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9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2:32" x14ac:dyDescent="0.35">
      <c r="B116" s="2" t="s">
        <v>20</v>
      </c>
      <c r="C116" s="56">
        <v>1.3</v>
      </c>
      <c r="D116" s="56"/>
      <c r="E116" s="56">
        <v>1.3</v>
      </c>
      <c r="F116" s="56">
        <v>1.3</v>
      </c>
      <c r="G116" s="56">
        <v>1.3</v>
      </c>
      <c r="H116" s="56"/>
      <c r="I116" s="56">
        <v>1.3</v>
      </c>
      <c r="J116" s="56"/>
      <c r="K116" s="56"/>
      <c r="L116" s="56"/>
      <c r="M116" s="56">
        <v>1.3</v>
      </c>
      <c r="N116" s="56"/>
      <c r="O116" s="20">
        <f>SUM(C116:N116)</f>
        <v>7.8</v>
      </c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2:32" x14ac:dyDescent="0.35">
      <c r="B117" s="21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23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2:32" x14ac:dyDescent="0.35">
      <c r="B118" s="2" t="s">
        <v>21</v>
      </c>
      <c r="C118" s="58">
        <v>1.3</v>
      </c>
      <c r="D118" s="58"/>
      <c r="E118" s="58">
        <v>1.3</v>
      </c>
      <c r="F118" s="58"/>
      <c r="G118" s="58"/>
      <c r="H118" s="58"/>
      <c r="I118" s="58">
        <v>1.3</v>
      </c>
      <c r="J118" s="58"/>
      <c r="K118" s="58"/>
      <c r="L118" s="58">
        <v>1.3</v>
      </c>
      <c r="M118" s="58">
        <v>1.3</v>
      </c>
      <c r="N118" s="58"/>
      <c r="O118" s="25">
        <f t="shared" ref="O118" si="12">SUM(C118:N118)</f>
        <v>6.5</v>
      </c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2:32" x14ac:dyDescent="0.35"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3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2:32" x14ac:dyDescent="0.35">
      <c r="B120" s="2" t="s">
        <v>22</v>
      </c>
      <c r="C120" s="59"/>
      <c r="D120" s="59"/>
      <c r="E120" s="59">
        <v>1.3</v>
      </c>
      <c r="F120" s="59"/>
      <c r="G120" s="59"/>
      <c r="H120" s="59"/>
      <c r="I120" s="59">
        <v>1.3</v>
      </c>
      <c r="J120" s="59">
        <v>1.3</v>
      </c>
      <c r="K120" s="59"/>
      <c r="L120" s="59"/>
      <c r="M120" s="59">
        <v>1.3</v>
      </c>
      <c r="N120" s="59"/>
      <c r="O120" s="28">
        <f t="shared" ref="O120" si="13">SUM(C120:N120)</f>
        <v>5.2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2:32" x14ac:dyDescent="0.35"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2:32" x14ac:dyDescent="0.35"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2:32" x14ac:dyDescent="0.35">
      <c r="B123" s="109" t="s">
        <v>47</v>
      </c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2:32" x14ac:dyDescent="0.35">
      <c r="B124" s="61"/>
      <c r="C124" s="32" t="s">
        <v>24</v>
      </c>
      <c r="D124" s="32" t="s">
        <v>25</v>
      </c>
      <c r="E124" s="32" t="s">
        <v>26</v>
      </c>
      <c r="F124" s="32" t="s">
        <v>27</v>
      </c>
      <c r="G124" s="32" t="s">
        <v>28</v>
      </c>
      <c r="H124" s="32" t="s">
        <v>29</v>
      </c>
      <c r="I124" s="32" t="s">
        <v>30</v>
      </c>
      <c r="J124" s="32" t="s">
        <v>31</v>
      </c>
      <c r="K124" s="32" t="s">
        <v>32</v>
      </c>
      <c r="L124" s="32" t="s">
        <v>33</v>
      </c>
      <c r="M124" s="32" t="s">
        <v>34</v>
      </c>
      <c r="N124" s="32" t="s">
        <v>35</v>
      </c>
      <c r="O124" s="3" t="s">
        <v>45</v>
      </c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2:32" x14ac:dyDescent="0.35">
      <c r="B125" s="33" t="s">
        <v>17</v>
      </c>
      <c r="C125" s="40"/>
      <c r="D125" s="40"/>
      <c r="E125" s="40">
        <v>3</v>
      </c>
      <c r="F125" s="40"/>
      <c r="G125" s="40"/>
      <c r="H125" s="40"/>
      <c r="I125" s="40"/>
      <c r="J125" s="40">
        <v>3</v>
      </c>
      <c r="K125" s="40"/>
      <c r="L125" s="40"/>
      <c r="M125" s="40">
        <v>3</v>
      </c>
      <c r="N125" s="40"/>
      <c r="O125" s="14">
        <f>SUM(C125:N125)</f>
        <v>9</v>
      </c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2:32" x14ac:dyDescent="0.35">
      <c r="B126" s="7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4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2:32" x14ac:dyDescent="0.35">
      <c r="B127" s="33" t="s">
        <v>18</v>
      </c>
      <c r="C127" s="41"/>
      <c r="D127" s="41"/>
      <c r="E127" s="41">
        <v>3</v>
      </c>
      <c r="F127" s="41"/>
      <c r="G127" s="41"/>
      <c r="H127" s="41"/>
      <c r="I127" s="41"/>
      <c r="J127" s="41">
        <v>3</v>
      </c>
      <c r="K127" s="41"/>
      <c r="L127" s="41"/>
      <c r="M127" s="41"/>
      <c r="N127" s="41">
        <v>3</v>
      </c>
      <c r="O127" s="16">
        <f>SUM(C127:N127)</f>
        <v>9</v>
      </c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2:32" x14ac:dyDescent="0.35">
      <c r="B128" s="7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4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2:32" x14ac:dyDescent="0.35">
      <c r="B129" s="33" t="s">
        <v>19</v>
      </c>
      <c r="C129" s="42"/>
      <c r="D129" s="42"/>
      <c r="E129" s="42">
        <v>3</v>
      </c>
      <c r="F129" s="42"/>
      <c r="G129" s="42">
        <v>3</v>
      </c>
      <c r="H129" s="42"/>
      <c r="I129" s="42"/>
      <c r="J129" s="42"/>
      <c r="K129" s="42"/>
      <c r="L129" s="42">
        <v>3</v>
      </c>
      <c r="M129" s="42"/>
      <c r="N129" s="42"/>
      <c r="O129" s="18">
        <f>SUM(C129:N129)</f>
        <v>9</v>
      </c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2:3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9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2:32" x14ac:dyDescent="0.35">
      <c r="B131" s="2" t="s">
        <v>20</v>
      </c>
      <c r="C131" s="56"/>
      <c r="D131" s="56"/>
      <c r="E131" s="56"/>
      <c r="F131" s="56">
        <v>3</v>
      </c>
      <c r="G131" s="56"/>
      <c r="H131" s="56"/>
      <c r="I131" s="56">
        <v>3</v>
      </c>
      <c r="J131" s="56"/>
      <c r="K131" s="56"/>
      <c r="L131" s="56">
        <v>3</v>
      </c>
      <c r="M131" s="56"/>
      <c r="N131" s="56"/>
      <c r="O131" s="20">
        <f>SUM(C131:N131)</f>
        <v>9</v>
      </c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2:32" x14ac:dyDescent="0.35">
      <c r="B132" s="21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23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2:32" x14ac:dyDescent="0.35">
      <c r="B133" s="2" t="s">
        <v>21</v>
      </c>
      <c r="C133" s="58">
        <v>3</v>
      </c>
      <c r="D133" s="58"/>
      <c r="E133" s="58"/>
      <c r="F133" s="58"/>
      <c r="G133" s="58"/>
      <c r="H133" s="58"/>
      <c r="I133" s="58"/>
      <c r="J133" s="58"/>
      <c r="K133" s="58">
        <v>3</v>
      </c>
      <c r="L133" s="58"/>
      <c r="M133" s="58"/>
      <c r="N133" s="58">
        <v>3</v>
      </c>
      <c r="O133" s="25">
        <f t="shared" ref="O133" si="14">SUM(C133:N133)</f>
        <v>9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2:32" x14ac:dyDescent="0.35"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3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2:32" x14ac:dyDescent="0.35">
      <c r="B135" s="2" t="s">
        <v>22</v>
      </c>
      <c r="C135" s="59"/>
      <c r="D135" s="59"/>
      <c r="E135" s="59"/>
      <c r="F135" s="59"/>
      <c r="G135" s="59"/>
      <c r="H135" s="59"/>
      <c r="I135" s="59">
        <v>3</v>
      </c>
      <c r="J135" s="59"/>
      <c r="K135" s="59"/>
      <c r="L135" s="59">
        <v>3</v>
      </c>
      <c r="M135" s="59"/>
      <c r="N135" s="59">
        <v>3</v>
      </c>
      <c r="O135" s="28">
        <f t="shared" ref="O135" si="15">SUM(C135:N135)</f>
        <v>9</v>
      </c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2:32" x14ac:dyDescent="0.35"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2:32" x14ac:dyDescent="0.35"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2:32" x14ac:dyDescent="0.35">
      <c r="B138" s="109" t="s">
        <v>48</v>
      </c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2:32" x14ac:dyDescent="0.35">
      <c r="B139" s="61"/>
      <c r="C139" s="32" t="s">
        <v>24</v>
      </c>
      <c r="D139" s="32" t="s">
        <v>25</v>
      </c>
      <c r="E139" s="32" t="s">
        <v>26</v>
      </c>
      <c r="F139" s="32" t="s">
        <v>27</v>
      </c>
      <c r="G139" s="32" t="s">
        <v>28</v>
      </c>
      <c r="H139" s="32" t="s">
        <v>29</v>
      </c>
      <c r="I139" s="32" t="s">
        <v>30</v>
      </c>
      <c r="J139" s="32" t="s">
        <v>31</v>
      </c>
      <c r="K139" s="32" t="s">
        <v>32</v>
      </c>
      <c r="L139" s="32" t="s">
        <v>33</v>
      </c>
      <c r="M139" s="32" t="s">
        <v>34</v>
      </c>
      <c r="N139" s="32" t="s">
        <v>35</v>
      </c>
      <c r="O139" s="3" t="s">
        <v>45</v>
      </c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2:32" x14ac:dyDescent="0.35">
      <c r="B140" s="33" t="s">
        <v>17</v>
      </c>
      <c r="C140" s="40">
        <v>0.2</v>
      </c>
      <c r="D140" s="40">
        <v>0.1</v>
      </c>
      <c r="E140" s="40">
        <v>0.1</v>
      </c>
      <c r="F140" s="40">
        <v>0.1</v>
      </c>
      <c r="G140" s="40">
        <v>0.1</v>
      </c>
      <c r="H140" s="40">
        <v>0.1</v>
      </c>
      <c r="I140" s="40"/>
      <c r="J140" s="40">
        <v>0.1</v>
      </c>
      <c r="K140" s="40"/>
      <c r="L140" s="40"/>
      <c r="M140" s="40">
        <v>0.2</v>
      </c>
      <c r="N140" s="40">
        <v>0.2</v>
      </c>
      <c r="O140" s="14">
        <f>SUM(C140:N140)</f>
        <v>1.2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2:32" x14ac:dyDescent="0.35">
      <c r="B141" s="7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4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2:32" x14ac:dyDescent="0.35">
      <c r="B142" s="33" t="s">
        <v>18</v>
      </c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16">
        <f>SUM(C142:N142)</f>
        <v>0</v>
      </c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2:32" x14ac:dyDescent="0.35">
      <c r="B143" s="7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4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2:32" x14ac:dyDescent="0.35">
      <c r="B144" s="33" t="s">
        <v>19</v>
      </c>
      <c r="C144" s="42"/>
      <c r="D144" s="42"/>
      <c r="E144" s="42"/>
      <c r="F144" s="42"/>
      <c r="G144" s="42">
        <v>20</v>
      </c>
      <c r="H144" s="42"/>
      <c r="I144" s="42"/>
      <c r="J144" s="42"/>
      <c r="K144" s="42"/>
      <c r="L144" s="42"/>
      <c r="M144" s="42"/>
      <c r="N144" s="42"/>
      <c r="O144" s="18">
        <f>SUM(C144:N144)</f>
        <v>20</v>
      </c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2:3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9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2:32" x14ac:dyDescent="0.35">
      <c r="B146" s="2" t="s">
        <v>20</v>
      </c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>
        <v>20</v>
      </c>
      <c r="N146" s="56"/>
      <c r="O146" s="20">
        <f>SUM(C146:N146)</f>
        <v>20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2:32" x14ac:dyDescent="0.35">
      <c r="B147" s="21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23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2:32" x14ac:dyDescent="0.35">
      <c r="B148" s="2" t="s">
        <v>21</v>
      </c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>
        <v>20</v>
      </c>
      <c r="O148" s="25">
        <f t="shared" ref="O148" si="16">SUM(C148:N148)</f>
        <v>20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2:32" x14ac:dyDescent="0.35"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3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2:32" x14ac:dyDescent="0.35">
      <c r="B150" s="2" t="s">
        <v>22</v>
      </c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28">
        <f t="shared" ref="O150" si="17">SUM(C150:N150)</f>
        <v>0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2:32" x14ac:dyDescent="0.35"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2:32" x14ac:dyDescent="0.35"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2:32" x14ac:dyDescent="0.35">
      <c r="B153" s="109" t="s">
        <v>49</v>
      </c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2:32" x14ac:dyDescent="0.35">
      <c r="B154" s="61"/>
      <c r="C154" s="32" t="s">
        <v>24</v>
      </c>
      <c r="D154" s="32" t="s">
        <v>25</v>
      </c>
      <c r="E154" s="32" t="s">
        <v>26</v>
      </c>
      <c r="F154" s="32" t="s">
        <v>27</v>
      </c>
      <c r="G154" s="32" t="s">
        <v>28</v>
      </c>
      <c r="H154" s="32" t="s">
        <v>29</v>
      </c>
      <c r="I154" s="32" t="s">
        <v>30</v>
      </c>
      <c r="J154" s="32" t="s">
        <v>31</v>
      </c>
      <c r="K154" s="32" t="s">
        <v>32</v>
      </c>
      <c r="L154" s="32" t="s">
        <v>33</v>
      </c>
      <c r="M154" s="32" t="s">
        <v>34</v>
      </c>
      <c r="N154" s="32" t="s">
        <v>35</v>
      </c>
      <c r="O154" s="3" t="s">
        <v>50</v>
      </c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2:32" x14ac:dyDescent="0.35">
      <c r="B155" s="33" t="s">
        <v>17</v>
      </c>
      <c r="C155" s="40"/>
      <c r="D155" s="40"/>
      <c r="E155" s="40">
        <v>4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14">
        <f>SUM(C155:N155)</f>
        <v>4</v>
      </c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2:32" x14ac:dyDescent="0.35">
      <c r="B156" s="7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4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2:32" x14ac:dyDescent="0.35">
      <c r="B157" s="33" t="s">
        <v>18</v>
      </c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>
        <v>4</v>
      </c>
      <c r="O157" s="16">
        <f>SUM(C157:N157)</f>
        <v>4</v>
      </c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2:32" x14ac:dyDescent="0.35">
      <c r="B158" s="7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4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2:32" x14ac:dyDescent="0.35">
      <c r="B159" s="33" t="s">
        <v>19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18">
        <f>SUM(C159:N159)</f>
        <v>0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2:3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9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2:32" x14ac:dyDescent="0.35">
      <c r="B161" s="2" t="s">
        <v>20</v>
      </c>
      <c r="C161" s="56">
        <v>4</v>
      </c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20">
        <f>SUM(C161:N161)</f>
        <v>4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2:32" x14ac:dyDescent="0.35">
      <c r="B162" s="21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23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2:32" x14ac:dyDescent="0.35">
      <c r="B163" s="2" t="s">
        <v>21</v>
      </c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25">
        <f t="shared" ref="O163" si="18">SUM(C163:N163)</f>
        <v>0</v>
      </c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2:32" x14ac:dyDescent="0.35"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3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2:32" x14ac:dyDescent="0.35">
      <c r="B165" s="2" t="s">
        <v>22</v>
      </c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28">
        <f t="shared" ref="O165" si="19">SUM(C165:N165)</f>
        <v>0</v>
      </c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2:32" customFormat="1" ht="14" x14ac:dyDescent="0.3"/>
    <row r="167" spans="2:32" customFormat="1" ht="14" x14ac:dyDescent="0.3"/>
    <row r="168" spans="2:32" customFormat="1" ht="14" x14ac:dyDescent="0.3"/>
    <row r="169" spans="2:32" customFormat="1" ht="14" x14ac:dyDescent="0.3"/>
    <row r="170" spans="2:32" customFormat="1" ht="14" x14ac:dyDescent="0.3"/>
    <row r="171" spans="2:32" customFormat="1" ht="14" x14ac:dyDescent="0.3"/>
    <row r="172" spans="2:32" customFormat="1" ht="14" x14ac:dyDescent="0.3"/>
    <row r="173" spans="2:32" customFormat="1" ht="14" x14ac:dyDescent="0.3"/>
    <row r="174" spans="2:32" customFormat="1" ht="14" x14ac:dyDescent="0.3"/>
    <row r="175" spans="2:32" customFormat="1" ht="14" x14ac:dyDescent="0.3"/>
    <row r="176" spans="2:32" customFormat="1" ht="14" x14ac:dyDescent="0.3"/>
    <row r="177" customFormat="1" ht="14" x14ac:dyDescent="0.3"/>
    <row r="178" customFormat="1" ht="14" x14ac:dyDescent="0.3"/>
    <row r="179" customFormat="1" ht="14" x14ac:dyDescent="0.3"/>
    <row r="180" customFormat="1" ht="14" x14ac:dyDescent="0.3"/>
    <row r="181" customFormat="1" ht="14" x14ac:dyDescent="0.3"/>
    <row r="182" customFormat="1" ht="14" x14ac:dyDescent="0.3"/>
    <row r="183" customFormat="1" ht="14" x14ac:dyDescent="0.3"/>
    <row r="184" customFormat="1" ht="14" x14ac:dyDescent="0.3"/>
    <row r="185" customFormat="1" ht="14" x14ac:dyDescent="0.3"/>
    <row r="186" customFormat="1" ht="14" x14ac:dyDescent="0.3"/>
    <row r="187" customFormat="1" ht="14" x14ac:dyDescent="0.3"/>
    <row r="188" customFormat="1" ht="14" x14ac:dyDescent="0.3"/>
    <row r="189" customFormat="1" ht="14" x14ac:dyDescent="0.3"/>
    <row r="190" customFormat="1" ht="14" x14ac:dyDescent="0.3"/>
    <row r="191" customFormat="1" ht="14" x14ac:dyDescent="0.3"/>
    <row r="192" customFormat="1" ht="14" x14ac:dyDescent="0.3"/>
    <row r="193" customFormat="1" ht="14" x14ac:dyDescent="0.3"/>
    <row r="194" customFormat="1" ht="14" x14ac:dyDescent="0.3"/>
    <row r="195" customFormat="1" ht="14" x14ac:dyDescent="0.3"/>
    <row r="196" customFormat="1" ht="14" x14ac:dyDescent="0.3"/>
    <row r="197" customFormat="1" ht="14" x14ac:dyDescent="0.3"/>
    <row r="198" customFormat="1" ht="14" x14ac:dyDescent="0.3"/>
    <row r="199" customFormat="1" ht="14" x14ac:dyDescent="0.3"/>
    <row r="200" customFormat="1" ht="14" x14ac:dyDescent="0.3"/>
    <row r="201" customFormat="1" ht="14" x14ac:dyDescent="0.3"/>
    <row r="202" customFormat="1" ht="14" x14ac:dyDescent="0.3"/>
    <row r="203" customFormat="1" ht="14" x14ac:dyDescent="0.3"/>
    <row r="204" customFormat="1" ht="14" x14ac:dyDescent="0.3"/>
    <row r="205" customFormat="1" ht="14" x14ac:dyDescent="0.3"/>
    <row r="206" customFormat="1" ht="14" x14ac:dyDescent="0.3"/>
    <row r="207" customFormat="1" ht="14" x14ac:dyDescent="0.3"/>
    <row r="208" customFormat="1" ht="14" x14ac:dyDescent="0.3"/>
    <row r="209" customFormat="1" ht="14" x14ac:dyDescent="0.3"/>
    <row r="210" customFormat="1" ht="14" x14ac:dyDescent="0.3"/>
    <row r="211" customFormat="1" ht="14" x14ac:dyDescent="0.3"/>
    <row r="212" customFormat="1" ht="14" x14ac:dyDescent="0.3"/>
    <row r="213" customFormat="1" ht="14" x14ac:dyDescent="0.3"/>
    <row r="214" customFormat="1" ht="14" x14ac:dyDescent="0.3"/>
    <row r="215" customFormat="1" ht="14" x14ac:dyDescent="0.3"/>
    <row r="216" customFormat="1" ht="14" x14ac:dyDescent="0.3"/>
    <row r="217" customFormat="1" ht="14" x14ac:dyDescent="0.3"/>
    <row r="218" customFormat="1" ht="14" x14ac:dyDescent="0.3"/>
    <row r="219" customFormat="1" ht="14" x14ac:dyDescent="0.3"/>
    <row r="220" customFormat="1" ht="14" x14ac:dyDescent="0.3"/>
    <row r="221" customFormat="1" ht="14" x14ac:dyDescent="0.3"/>
    <row r="222" customFormat="1" ht="14" x14ac:dyDescent="0.3"/>
    <row r="223" customFormat="1" ht="14" x14ac:dyDescent="0.3"/>
    <row r="224" customFormat="1" ht="14" x14ac:dyDescent="0.3"/>
    <row r="225" customFormat="1" ht="14" x14ac:dyDescent="0.3"/>
    <row r="226" customFormat="1" ht="14" x14ac:dyDescent="0.3"/>
    <row r="227" customFormat="1" ht="14" x14ac:dyDescent="0.3"/>
  </sheetData>
  <mergeCells count="10">
    <mergeCell ref="B108:O108"/>
    <mergeCell ref="B123:O123"/>
    <mergeCell ref="B138:O138"/>
    <mergeCell ref="B153:O153"/>
    <mergeCell ref="B1:O1"/>
    <mergeCell ref="B20:O20"/>
    <mergeCell ref="B40:O40"/>
    <mergeCell ref="B59:O59"/>
    <mergeCell ref="B76:O76"/>
    <mergeCell ref="B93:O93"/>
  </mergeCells>
  <conditionalFormatting sqref="C33:N3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{9727D1A2-FE69-47A3-BC47-7D1BCAE00C76}</x14:id>
        </ext>
      </extLst>
    </cfRule>
  </conditionalFormatting>
  <conditionalFormatting sqref="C31:N3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{A30BF16B-03E8-489E-A223-4D8502A70775}</x14:id>
        </ext>
      </extLst>
    </cfRule>
  </conditionalFormatting>
  <conditionalFormatting sqref="C29:N2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{34F0DD65-CE03-4615-BD03-269005233F44}</x14:id>
        </ext>
      </extLst>
    </cfRule>
  </conditionalFormatting>
  <conditionalFormatting sqref="C27:N27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{6616A697-8CDC-4BA8-9060-18B628C950C5}</x14:id>
        </ext>
      </extLst>
    </cfRule>
  </conditionalFormatting>
  <conditionalFormatting sqref="C25:N2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{C38A3A91-FD04-443F-B756-3908DD373113}</x14:id>
        </ext>
      </extLst>
    </cfRule>
  </conditionalFormatting>
  <conditionalFormatting sqref="C23:N2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{65B0079F-7AEE-452A-ACFD-90B71F816943}</x14:id>
        </ext>
      </extLst>
    </cfRule>
  </conditionalFormatting>
  <conditionalFormatting sqref="C35:N35 C38:N3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{D528A89C-4C74-47AC-A240-8EF454372576}</x14:id>
        </ext>
      </extLst>
    </cfRule>
  </conditionalFormatting>
  <conditionalFormatting sqref="C37:N3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{138BDD50-ECEA-489C-9ED5-45DEC3B4BAF1}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27D1A2-FE69-47A3-BC47-7D1BCAE00C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C33:N33</xm:sqref>
        </x14:conditionalFormatting>
        <x14:conditionalFormatting xmlns:xm="http://schemas.microsoft.com/office/excel/2006/main">
          <x14:cfRule type="dataBar" id="{A30BF16B-03E8-489E-A223-4D8502A7077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C31:N31</xm:sqref>
        </x14:conditionalFormatting>
        <x14:conditionalFormatting xmlns:xm="http://schemas.microsoft.com/office/excel/2006/main">
          <x14:cfRule type="dataBar" id="{34F0DD65-CE03-4615-BD03-269005233F4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C29:N29</xm:sqref>
        </x14:conditionalFormatting>
        <x14:conditionalFormatting xmlns:xm="http://schemas.microsoft.com/office/excel/2006/main">
          <x14:cfRule type="dataBar" id="{6616A697-8CDC-4BA8-9060-18B628C950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C27:N27</xm:sqref>
        </x14:conditionalFormatting>
        <x14:conditionalFormatting xmlns:xm="http://schemas.microsoft.com/office/excel/2006/main">
          <x14:cfRule type="dataBar" id="{C38A3A91-FD04-443F-B756-3908DD37311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C25:N25</xm:sqref>
        </x14:conditionalFormatting>
        <x14:conditionalFormatting xmlns:xm="http://schemas.microsoft.com/office/excel/2006/main">
          <x14:cfRule type="dataBar" id="{65B0079F-7AEE-452A-ACFD-90B71F81694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C23:N23</xm:sqref>
        </x14:conditionalFormatting>
        <x14:conditionalFormatting xmlns:xm="http://schemas.microsoft.com/office/excel/2006/main">
          <x14:cfRule type="dataBar" id="{D528A89C-4C74-47AC-A240-8EF4543725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C35:N35 C38:N38</xm:sqref>
        </x14:conditionalFormatting>
        <x14:conditionalFormatting xmlns:xm="http://schemas.microsoft.com/office/excel/2006/main">
          <x14:cfRule type="dataBar" id="{138BDD50-ECEA-489C-9ED5-45DEC3B4BAF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C37:N37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E58"/>
  <sheetViews>
    <sheetView workbookViewId="0">
      <pane xSplit="1" topLeftCell="H1" activePane="topRight" state="frozen"/>
      <selection pane="topRight" activeCell="W23" sqref="W23:X27"/>
    </sheetView>
  </sheetViews>
  <sheetFormatPr defaultColWidth="20.33203125" defaultRowHeight="14.5" x14ac:dyDescent="0.35"/>
  <cols>
    <col min="1" max="1" width="14.75" style="99" customWidth="1"/>
    <col min="2" max="2" width="19" style="86" customWidth="1"/>
    <col min="3" max="3" width="13.75" style="86" customWidth="1"/>
    <col min="4" max="4" width="19" style="86" customWidth="1"/>
    <col min="5" max="5" width="13.75" style="86" customWidth="1"/>
    <col min="6" max="6" width="19" style="86" customWidth="1"/>
    <col min="7" max="7" width="13.75" style="102" customWidth="1"/>
    <col min="8" max="8" width="19" style="102" customWidth="1"/>
    <col min="9" max="11" width="13.75" style="101" customWidth="1"/>
    <col min="12" max="12" width="19" style="86" customWidth="1"/>
    <col min="13" max="13" width="13.75" style="102" customWidth="1"/>
    <col min="14" max="14" width="19" style="86" customWidth="1"/>
    <col min="15" max="15" width="13.75" style="102" customWidth="1"/>
    <col min="16" max="16" width="19" style="86" customWidth="1"/>
    <col min="17" max="17" width="13.75" style="102" customWidth="1"/>
    <col min="18" max="18" width="19" style="86" customWidth="1"/>
    <col min="19" max="19" width="13.75" style="102" customWidth="1"/>
    <col min="20" max="20" width="19" style="86" customWidth="1"/>
    <col min="21" max="21" width="13.75" style="102" customWidth="1"/>
    <col min="22" max="22" width="20.33203125" style="86"/>
    <col min="23" max="23" width="13.75" style="86" customWidth="1"/>
    <col min="24" max="24" width="20.33203125" style="86"/>
    <col min="25" max="25" width="13.75" style="86" customWidth="1"/>
    <col min="26" max="26" width="20.33203125" style="86"/>
    <col min="27" max="27" width="13.75" style="86" customWidth="1"/>
    <col min="28" max="16384" width="20.33203125" style="86"/>
  </cols>
  <sheetData>
    <row r="1" spans="1:31" s="73" customFormat="1" ht="30.75" customHeight="1" x14ac:dyDescent="0.35">
      <c r="A1" s="66" t="s">
        <v>51</v>
      </c>
      <c r="B1" s="67" t="s">
        <v>52</v>
      </c>
      <c r="C1" s="67" t="s">
        <v>53</v>
      </c>
      <c r="D1" s="67" t="s">
        <v>54</v>
      </c>
      <c r="E1" s="67" t="s">
        <v>55</v>
      </c>
      <c r="F1" s="67" t="s">
        <v>56</v>
      </c>
      <c r="G1" s="68" t="s">
        <v>57</v>
      </c>
      <c r="H1" s="68" t="s">
        <v>58</v>
      </c>
      <c r="I1" s="68" t="s">
        <v>59</v>
      </c>
      <c r="J1" s="68" t="s">
        <v>60</v>
      </c>
      <c r="K1" s="68" t="s">
        <v>61</v>
      </c>
      <c r="L1" s="69" t="s">
        <v>62</v>
      </c>
      <c r="M1" s="70" t="s">
        <v>63</v>
      </c>
      <c r="N1" s="69" t="s">
        <v>64</v>
      </c>
      <c r="O1" s="70" t="s">
        <v>65</v>
      </c>
      <c r="P1" s="69" t="s">
        <v>66</v>
      </c>
      <c r="Q1" s="70" t="s">
        <v>67</v>
      </c>
      <c r="R1" s="69" t="s">
        <v>68</v>
      </c>
      <c r="S1" s="70" t="s">
        <v>69</v>
      </c>
      <c r="T1" s="69" t="s">
        <v>70</v>
      </c>
      <c r="U1" s="70" t="s">
        <v>71</v>
      </c>
      <c r="V1" s="71" t="s">
        <v>72</v>
      </c>
      <c r="W1" s="72" t="s">
        <v>73</v>
      </c>
      <c r="X1" s="71" t="s">
        <v>74</v>
      </c>
      <c r="Y1" s="72" t="s">
        <v>75</v>
      </c>
      <c r="Z1" s="71" t="s">
        <v>76</v>
      </c>
      <c r="AA1" s="72" t="s">
        <v>77</v>
      </c>
      <c r="AB1" s="69" t="s">
        <v>78</v>
      </c>
      <c r="AC1" s="70" t="s">
        <v>79</v>
      </c>
      <c r="AD1" s="69" t="s">
        <v>80</v>
      </c>
      <c r="AE1" s="70" t="s">
        <v>81</v>
      </c>
    </row>
    <row r="2" spans="1:31" s="73" customFormat="1" x14ac:dyDescent="0.35">
      <c r="A2" s="74" t="s">
        <v>82</v>
      </c>
      <c r="B2" s="75"/>
      <c r="C2" s="76"/>
      <c r="D2" s="75"/>
      <c r="E2" s="76"/>
      <c r="F2" s="75"/>
      <c r="G2" s="76"/>
      <c r="H2" s="77"/>
      <c r="I2" s="78">
        <v>6387</v>
      </c>
      <c r="J2" s="79">
        <v>0</v>
      </c>
      <c r="K2" s="80">
        <f>Tabel5[[#This Row],[PÄIKE tootlus]]+Tabel5[[#This Row],[ÜLDINE (el)]]</f>
        <v>6387</v>
      </c>
      <c r="L2" s="75"/>
      <c r="M2" s="76"/>
      <c r="N2" s="75"/>
      <c r="O2" s="76"/>
      <c r="P2" s="75"/>
      <c r="Q2" s="76"/>
      <c r="R2" s="81">
        <f>Tabel5[[#This Row],[ÜLDINE SOE]]-(Tabel5[[#This Row],[RADIAATORID (soe)]]+Tabel5[[#This Row],[VENTILATSIOON (soe)]]+Tabel5[[#This Row],[VEE SOOJENDAMINE (soe)]])</f>
        <v>0</v>
      </c>
      <c r="S2" s="76"/>
      <c r="T2" s="75"/>
      <c r="U2" s="80">
        <v>25.15</v>
      </c>
      <c r="V2" s="77">
        <v>2339</v>
      </c>
      <c r="W2" s="82">
        <v>31</v>
      </c>
      <c r="X2" s="77">
        <v>88</v>
      </c>
      <c r="Y2" s="80">
        <v>1.28</v>
      </c>
      <c r="Z2" s="77"/>
      <c r="AA2" s="83"/>
      <c r="AB2" s="77"/>
      <c r="AC2" s="77"/>
      <c r="AD2" s="77"/>
      <c r="AE2" s="77"/>
    </row>
    <row r="3" spans="1:31" s="73" customFormat="1" x14ac:dyDescent="0.35">
      <c r="A3" s="74" t="s">
        <v>83</v>
      </c>
      <c r="B3" s="75"/>
      <c r="C3" s="76"/>
      <c r="D3" s="75"/>
      <c r="E3" s="76"/>
      <c r="F3" s="75"/>
      <c r="G3" s="76"/>
      <c r="H3" s="77"/>
      <c r="I3" s="78">
        <v>5595</v>
      </c>
      <c r="J3" s="79">
        <v>130</v>
      </c>
      <c r="K3" s="80">
        <f>Tabel5[[#This Row],[PÄIKE tootlus]]+Tabel5[[#This Row],[ÜLDINE (el)]]</f>
        <v>5725</v>
      </c>
      <c r="L3" s="75"/>
      <c r="M3" s="76"/>
      <c r="N3" s="75"/>
      <c r="O3" s="76"/>
      <c r="P3" s="75"/>
      <c r="Q3" s="76"/>
      <c r="R3" s="81">
        <f>Tabel5[[#This Row],[ÜLDINE SOE]]-(Tabel5[[#This Row],[RADIAATORID (soe)]]+Tabel5[[#This Row],[VENTILATSIOON (soe)]]+Tabel5[[#This Row],[VEE SOOJENDAMINE (soe)]])</f>
        <v>0</v>
      </c>
      <c r="S3" s="76"/>
      <c r="T3" s="75"/>
      <c r="U3" s="80">
        <v>15.522</v>
      </c>
      <c r="V3" s="77">
        <v>2364</v>
      </c>
      <c r="W3" s="83">
        <f>Tabel5[[#This Row],[VESI (trass)]]-V2</f>
        <v>25</v>
      </c>
      <c r="X3" s="77">
        <v>89.1</v>
      </c>
      <c r="Y3" s="83">
        <f>Tabel5[[#This Row],[VESI (vihm) ]]-X2</f>
        <v>1.0999999999999943</v>
      </c>
      <c r="Z3" s="77"/>
      <c r="AA3" s="83">
        <f>Tabel5[[#This Row],[VESI (soe) ]]-Z2</f>
        <v>0</v>
      </c>
      <c r="AB3" s="77"/>
      <c r="AC3" s="77"/>
      <c r="AD3" s="77"/>
      <c r="AE3" s="77"/>
    </row>
    <row r="4" spans="1:31" s="73" customFormat="1" x14ac:dyDescent="0.35">
      <c r="A4" s="74" t="s">
        <v>84</v>
      </c>
      <c r="B4" s="75"/>
      <c r="C4" s="76"/>
      <c r="D4" s="75"/>
      <c r="E4" s="76"/>
      <c r="F4" s="75"/>
      <c r="G4" s="76"/>
      <c r="H4" s="77"/>
      <c r="I4" s="78">
        <v>5374</v>
      </c>
      <c r="J4" s="79">
        <v>449</v>
      </c>
      <c r="K4" s="80">
        <f>Tabel5[[#This Row],[PÄIKE tootlus]]+Tabel5[[#This Row],[ÜLDINE (el)]]</f>
        <v>5823</v>
      </c>
      <c r="L4" s="75"/>
      <c r="M4" s="76"/>
      <c r="N4" s="75"/>
      <c r="O4" s="76"/>
      <c r="P4" s="75"/>
      <c r="Q4" s="76"/>
      <c r="R4" s="81">
        <f>Tabel5[[#This Row],[ÜLDINE SOE]]-(Tabel5[[#This Row],[RADIAATORID (soe)]]+Tabel5[[#This Row],[VENTILATSIOON (soe)]]+Tabel5[[#This Row],[VEE SOOJENDAMINE (soe)]])</f>
        <v>0</v>
      </c>
      <c r="S4" s="76"/>
      <c r="T4" s="75"/>
      <c r="U4" s="80">
        <v>15.348000000000001</v>
      </c>
      <c r="V4" s="77">
        <v>2400</v>
      </c>
      <c r="W4" s="83">
        <f>Tabel5[[#This Row],[VESI (trass)]]-V3</f>
        <v>36</v>
      </c>
      <c r="X4" s="77">
        <v>94.3</v>
      </c>
      <c r="Y4" s="83">
        <f>Tabel5[[#This Row],[VESI (vihm) ]]-X3</f>
        <v>5.2000000000000028</v>
      </c>
      <c r="Z4" s="77"/>
      <c r="AA4" s="83">
        <f>Tabel5[[#This Row],[VESI (soe) ]]-Z3</f>
        <v>0</v>
      </c>
      <c r="AB4" s="77"/>
      <c r="AC4" s="77"/>
      <c r="AD4" s="77"/>
      <c r="AE4" s="77"/>
    </row>
    <row r="5" spans="1:31" x14ac:dyDescent="0.35">
      <c r="A5" s="74" t="s">
        <v>85</v>
      </c>
      <c r="B5" s="84">
        <v>279</v>
      </c>
      <c r="C5" s="78">
        <v>0</v>
      </c>
      <c r="D5" s="84">
        <v>8624</v>
      </c>
      <c r="E5" s="85"/>
      <c r="F5" s="84">
        <v>150066</v>
      </c>
      <c r="G5" s="85"/>
      <c r="H5" s="86"/>
      <c r="I5" s="83">
        <v>4644</v>
      </c>
      <c r="J5" s="87">
        <v>842</v>
      </c>
      <c r="K5" s="83">
        <f>Tabel5[[#This Row],[PÄIKE tootlus]]+Tabel5[[#This Row],[ÜLDINE (el)]]</f>
        <v>5486</v>
      </c>
      <c r="L5" s="86">
        <v>30.263000000000002</v>
      </c>
      <c r="M5" s="83"/>
      <c r="N5" s="86">
        <v>60.085000000000001</v>
      </c>
      <c r="O5" s="83"/>
      <c r="P5" s="86">
        <v>19.678000000000001</v>
      </c>
      <c r="Q5" s="83"/>
      <c r="R5" s="88">
        <f>Tabel5[[#This Row],[ÜLDINE SOE]]-(Tabel5[[#This Row],[RADIAATORID (soe)]]+Tabel5[[#This Row],[VENTILATSIOON (soe)]]+Tabel5[[#This Row],[VEE SOOJENDAMINE (soe)]])</f>
        <v>1375.8889999999999</v>
      </c>
      <c r="S5" s="83"/>
      <c r="T5" s="86">
        <v>1485.915</v>
      </c>
      <c r="U5" s="78">
        <v>7.2460000000000004</v>
      </c>
      <c r="V5" s="86">
        <v>2447</v>
      </c>
      <c r="W5" s="83">
        <f>Tabel5[[#This Row],[VESI (trass)]]-V4</f>
        <v>47</v>
      </c>
      <c r="X5" s="86">
        <v>97.75</v>
      </c>
      <c r="Y5" s="83">
        <f>Tabel5[[#This Row],[VESI (vihm) ]]-X4</f>
        <v>3.4500000000000028</v>
      </c>
      <c r="AA5" s="83">
        <f>Tabel5[[#This Row],[VESI (soe) ]]-Z4</f>
        <v>0</v>
      </c>
    </row>
    <row r="6" spans="1:31" x14ac:dyDescent="0.35">
      <c r="A6" s="74" t="s">
        <v>86</v>
      </c>
      <c r="B6" s="86">
        <v>279</v>
      </c>
      <c r="C6" s="83">
        <f>Tabel5[[#This Row],[JÕUPESA 32A (el)]]-B5</f>
        <v>0</v>
      </c>
      <c r="D6" s="86">
        <v>8755</v>
      </c>
      <c r="E6" s="83">
        <f>Tabel5[[#This Row],[SOOJASÕLM (el)]]-D5</f>
        <v>131</v>
      </c>
      <c r="F6" s="86">
        <v>153360</v>
      </c>
      <c r="G6" s="83">
        <f>Tabel5[[#This Row],[VENTILATSIOON (el)]]-F5</f>
        <v>3294</v>
      </c>
      <c r="H6" s="86"/>
      <c r="I6" s="83">
        <v>5802</v>
      </c>
      <c r="J6" s="87">
        <v>727</v>
      </c>
      <c r="K6" s="83">
        <f>Tabel5[[#This Row],[PÄIKE tootlus]]+Tabel5[[#This Row],[ÜLDINE (el)]]</f>
        <v>6529</v>
      </c>
      <c r="L6" s="86">
        <v>31.196999999999999</v>
      </c>
      <c r="M6" s="83">
        <f>Tabel5[[#This Row],[RADIAATORID (soe)]]-L5</f>
        <v>0.9339999999999975</v>
      </c>
      <c r="N6" s="86">
        <v>60.893000000000001</v>
      </c>
      <c r="O6" s="83">
        <f>Tabel5[[#This Row],[VENTILATSIOON (soe)]]-N5</f>
        <v>0.80799999999999983</v>
      </c>
      <c r="P6" s="86">
        <v>20.972000000000001</v>
      </c>
      <c r="Q6" s="83">
        <f>Tabel5[[#This Row],[VEE SOOJENDAMINE (soe)]]-P5</f>
        <v>1.2940000000000005</v>
      </c>
      <c r="R6" s="86">
        <f>Tabel5[[#This Row],[ÜLDINE SOE]]-(Tabel5[[#This Row],[RADIAATORID (soe)]]+Tabel5[[#This Row],[VENTILATSIOON (soe)]]+Tabel5[[#This Row],[VEE SOOJENDAMINE (soe)]])</f>
        <v>1378.5230000000001</v>
      </c>
      <c r="S6" s="83">
        <f>Tabel5[[#This Row],[PÕRANDAKÜTE (soe)]]-R5</f>
        <v>2.6340000000002419</v>
      </c>
      <c r="T6" s="86">
        <v>1491.585</v>
      </c>
      <c r="U6" s="83">
        <f>Tabel5[[#This Row],[ÜLDINE SOE]]-T5</f>
        <v>5.6700000000000728</v>
      </c>
      <c r="V6" s="86">
        <v>2488</v>
      </c>
      <c r="W6" s="83">
        <f>Tabel5[[#This Row],[VESI (trass)]]-V5</f>
        <v>41</v>
      </c>
      <c r="X6" s="86">
        <v>103.8</v>
      </c>
      <c r="Y6" s="83">
        <f>Tabel5[[#This Row],[VESI (vihm) ]]-X5</f>
        <v>6.0499999999999972</v>
      </c>
      <c r="AA6" s="83">
        <f>Tabel5[[#This Row],[VESI (soe) ]]-Z5</f>
        <v>0</v>
      </c>
    </row>
    <row r="7" spans="1:31" x14ac:dyDescent="0.35">
      <c r="A7" s="74" t="s">
        <v>87</v>
      </c>
      <c r="B7" s="86">
        <v>279</v>
      </c>
      <c r="C7" s="83">
        <f>Tabel5[[#This Row],[JÕUPESA 32A (el)]]-B6</f>
        <v>0</v>
      </c>
      <c r="D7" s="86">
        <v>8801</v>
      </c>
      <c r="E7" s="83">
        <f>Tabel5[[#This Row],[SOOJASÕLM (el)]]-D6</f>
        <v>46</v>
      </c>
      <c r="F7" s="86">
        <v>156969</v>
      </c>
      <c r="G7" s="83">
        <f>Tabel5[[#This Row],[VENTILATSIOON (el)]]-F6</f>
        <v>3609</v>
      </c>
      <c r="H7" s="86"/>
      <c r="I7" s="83">
        <v>5254</v>
      </c>
      <c r="J7" s="87">
        <v>920</v>
      </c>
      <c r="K7" s="83">
        <f>Tabel5[[#This Row],[PÄIKE tootlus]]+Tabel5[[#This Row],[ÜLDINE (el)]]</f>
        <v>6174</v>
      </c>
      <c r="L7" s="86">
        <v>31.204000000000001</v>
      </c>
      <c r="M7" s="83">
        <f>Tabel5[[#This Row],[RADIAATORID (soe)]]-L6</f>
        <v>7.0000000000014495E-3</v>
      </c>
      <c r="N7" s="86">
        <v>60.9</v>
      </c>
      <c r="O7" s="83">
        <f>Tabel5[[#This Row],[VENTILATSIOON (soe)]]-N6</f>
        <v>6.9999999999978968E-3</v>
      </c>
      <c r="P7" s="86">
        <v>21.704000000000001</v>
      </c>
      <c r="Q7" s="83">
        <f>Tabel5[[#This Row],[VEE SOOJENDAMINE (soe)]]-P6</f>
        <v>0.73199999999999932</v>
      </c>
      <c r="R7" s="86">
        <f>Tabel5[[#This Row],[ÜLDINE SOE]]-(Tabel5[[#This Row],[RADIAATORID (soe)]]+Tabel5[[#This Row],[VENTILATSIOON (soe)]]+Tabel5[[#This Row],[VEE SOOJENDAMINE (soe)]])</f>
        <v>1379.1590000000001</v>
      </c>
      <c r="S7" s="83">
        <f>Tabel5[[#This Row],[PÕRANDAKÜTE (soe)]]-R6</f>
        <v>0.63599999999996726</v>
      </c>
      <c r="T7" s="86">
        <v>1492.9670000000001</v>
      </c>
      <c r="U7" s="83">
        <f>Tabel5[[#This Row],[ÜLDINE SOE]]-T6</f>
        <v>1.3820000000000618</v>
      </c>
      <c r="V7" s="86">
        <v>2509</v>
      </c>
      <c r="W7" s="83">
        <f>Tabel5[[#This Row],[VESI (trass)]]-V6</f>
        <v>21</v>
      </c>
      <c r="X7" s="86">
        <v>110.23</v>
      </c>
      <c r="Y7" s="83">
        <f>Tabel5[[#This Row],[VESI (vihm) ]]-X6</f>
        <v>6.4300000000000068</v>
      </c>
      <c r="AA7" s="83">
        <f>Tabel5[[#This Row],[VESI (soe) ]]-Z6</f>
        <v>0</v>
      </c>
    </row>
    <row r="8" spans="1:31" x14ac:dyDescent="0.35">
      <c r="A8" s="74" t="s">
        <v>88</v>
      </c>
      <c r="B8" s="86">
        <v>279</v>
      </c>
      <c r="C8" s="83">
        <f>Tabel5[[#This Row],[JÕUPESA 32A (el)]]-B7</f>
        <v>0</v>
      </c>
      <c r="D8" s="86">
        <v>8880</v>
      </c>
      <c r="E8" s="83">
        <f>Tabel5[[#This Row],[SOOJASÕLM (el)]]-D7</f>
        <v>79</v>
      </c>
      <c r="F8" s="86">
        <v>160043</v>
      </c>
      <c r="G8" s="83">
        <f>Tabel5[[#This Row],[VENTILATSIOON (el)]]-F7</f>
        <v>3074</v>
      </c>
      <c r="H8" s="86"/>
      <c r="I8" s="83">
        <v>4955</v>
      </c>
      <c r="J8" s="87">
        <v>709</v>
      </c>
      <c r="K8" s="83">
        <f>Tabel5[[#This Row],[PÄIKE tootlus]]+Tabel5[[#This Row],[ÜLDINE (el)]]</f>
        <v>5664</v>
      </c>
      <c r="L8" s="86">
        <v>31.282</v>
      </c>
      <c r="M8" s="83">
        <f>Tabel5[[#This Row],[RADIAATORID (soe)]]-L7</f>
        <v>7.7999999999999403E-2</v>
      </c>
      <c r="N8" s="86">
        <v>60.96</v>
      </c>
      <c r="O8" s="83">
        <f>Tabel5[[#This Row],[VENTILATSIOON (soe)]]-N7</f>
        <v>6.0000000000002274E-2</v>
      </c>
      <c r="P8" s="86">
        <v>22.562000000000001</v>
      </c>
      <c r="Q8" s="83">
        <f>Tabel5[[#This Row],[VEE SOOJENDAMINE (soe)]]-P7</f>
        <v>0.85800000000000054</v>
      </c>
      <c r="R8" s="86">
        <f>Tabel5[[#This Row],[ÜLDINE SOE]]-(Tabel5[[#This Row],[RADIAATORID (soe)]]+Tabel5[[#This Row],[VENTILATSIOON (soe)]]+Tabel5[[#This Row],[VEE SOOJENDAMINE (soe)]])</f>
        <v>1380.7189999999998</v>
      </c>
      <c r="S8" s="83">
        <f>Tabel5[[#This Row],[PÕRANDAKÜTE (soe)]]-R7</f>
        <v>1.5599999999997181</v>
      </c>
      <c r="T8" s="86">
        <v>1495.5229999999999</v>
      </c>
      <c r="U8" s="83">
        <f>Tabel5[[#This Row],[ÜLDINE SOE]]-T7</f>
        <v>2.5559999999998126</v>
      </c>
      <c r="V8" s="86">
        <v>2523</v>
      </c>
      <c r="W8" s="83">
        <f>Tabel5[[#This Row],[VESI (trass)]]-V7</f>
        <v>14</v>
      </c>
      <c r="X8" s="86">
        <v>113.47</v>
      </c>
      <c r="Y8" s="83">
        <f>Tabel5[[#This Row],[VESI (vihm) ]]-X7</f>
        <v>3.2399999999999949</v>
      </c>
      <c r="AA8" s="83">
        <f>Tabel5[[#This Row],[VESI (soe) ]]-Z7</f>
        <v>0</v>
      </c>
    </row>
    <row r="9" spans="1:31" x14ac:dyDescent="0.35">
      <c r="A9" s="74" t="s">
        <v>89</v>
      </c>
      <c r="B9" s="86">
        <v>330</v>
      </c>
      <c r="C9" s="83">
        <f>Tabel5[[#This Row],[JÕUPESA 32A (el)]]-B8</f>
        <v>51</v>
      </c>
      <c r="D9" s="86">
        <v>8958</v>
      </c>
      <c r="E9" s="83">
        <f>Tabel5[[#This Row],[SOOJASÕLM (el)]]-D8</f>
        <v>78</v>
      </c>
      <c r="F9" s="86">
        <v>162905</v>
      </c>
      <c r="G9" s="83">
        <f>Tabel5[[#This Row],[VENTILATSIOON (el)]]-F8</f>
        <v>2862</v>
      </c>
      <c r="H9" s="86"/>
      <c r="I9" s="83">
        <v>5423</v>
      </c>
      <c r="J9" s="87">
        <v>725</v>
      </c>
      <c r="K9" s="83">
        <f>Tabel5[[#This Row],[PÄIKE tootlus]]+Tabel5[[#This Row],[ÜLDINE (el)]]</f>
        <v>6148</v>
      </c>
      <c r="L9" s="86">
        <v>31.36</v>
      </c>
      <c r="M9" s="83">
        <f>Tabel5[[#This Row],[RADIAATORID (soe)]]-L8</f>
        <v>7.7999999999999403E-2</v>
      </c>
      <c r="N9" s="86">
        <v>61.008000000000003</v>
      </c>
      <c r="O9" s="83">
        <f>Tabel5[[#This Row],[VENTILATSIOON (soe)]]-N8</f>
        <v>4.8000000000001819E-2</v>
      </c>
      <c r="P9" s="86">
        <v>23.381</v>
      </c>
      <c r="Q9" s="83">
        <f>Tabel5[[#This Row],[VEE SOOJENDAMINE (soe)]]-P8</f>
        <v>0.81899999999999906</v>
      </c>
      <c r="R9" s="86">
        <f>Tabel5[[#This Row],[ÜLDINE SOE]]-(Tabel5[[#This Row],[RADIAATORID (soe)]]+Tabel5[[#This Row],[VENTILATSIOON (soe)]]+Tabel5[[#This Row],[VEE SOOJENDAMINE (soe)]])</f>
        <v>1382.3119999999999</v>
      </c>
      <c r="S9" s="83">
        <f>Tabel5[[#This Row],[PÕRANDAKÜTE (soe)]]-R8</f>
        <v>1.5930000000000746</v>
      </c>
      <c r="T9" s="86">
        <v>1498.0609999999999</v>
      </c>
      <c r="U9" s="83">
        <f>Tabel5[[#This Row],[ÜLDINE SOE]]-T8</f>
        <v>2.5380000000000109</v>
      </c>
      <c r="V9" s="86">
        <v>2544</v>
      </c>
      <c r="W9" s="83">
        <f>Tabel5[[#This Row],[VESI (trass)]]-V8</f>
        <v>21</v>
      </c>
      <c r="X9" s="86">
        <v>116.58</v>
      </c>
      <c r="Y9" s="83">
        <f>Tabel5[[#This Row],[VESI (vihm) ]]-X8</f>
        <v>3.1099999999999994</v>
      </c>
      <c r="Z9" s="86">
        <v>65.350999999999999</v>
      </c>
      <c r="AA9" s="83">
        <f>Tabel5[[#This Row],[VESI (soe) ]]-Z8</f>
        <v>65.350999999999999</v>
      </c>
    </row>
    <row r="10" spans="1:31" x14ac:dyDescent="0.35">
      <c r="A10" s="74" t="s">
        <v>90</v>
      </c>
      <c r="B10" s="86">
        <v>330</v>
      </c>
      <c r="C10" s="83">
        <f>Tabel5[[#This Row],[JÕUPESA 32A (el)]]-B9</f>
        <v>0</v>
      </c>
      <c r="D10" s="86">
        <v>9071</v>
      </c>
      <c r="E10" s="83">
        <f>Tabel5[[#This Row],[SOOJASÕLM (el)]]-D9</f>
        <v>113</v>
      </c>
      <c r="F10" s="86">
        <v>165787</v>
      </c>
      <c r="G10" s="83">
        <f>Tabel5[[#This Row],[VENTILATSIOON (el)]]-F9</f>
        <v>2882</v>
      </c>
      <c r="H10" s="86"/>
      <c r="I10" s="83">
        <v>5975</v>
      </c>
      <c r="J10" s="87">
        <v>527</v>
      </c>
      <c r="K10" s="83">
        <f>Tabel5[[#This Row],[PÄIKE tootlus]]+Tabel5[[#This Row],[ÜLDINE (el)]]</f>
        <v>6502</v>
      </c>
      <c r="L10" s="86">
        <v>32.319000000000003</v>
      </c>
      <c r="M10" s="83">
        <f>Tabel5[[#This Row],[RADIAATORID (soe)]]-L9</f>
        <v>0.95900000000000318</v>
      </c>
      <c r="N10" s="86">
        <v>61.637</v>
      </c>
      <c r="O10" s="83">
        <f>Tabel5[[#This Row],[VENTILATSIOON (soe)]]-N9</f>
        <v>0.62899999999999778</v>
      </c>
      <c r="P10" s="86">
        <v>24.363</v>
      </c>
      <c r="Q10" s="83">
        <f>Tabel5[[#This Row],[VEE SOOJENDAMINE (soe)]]-P9</f>
        <v>0.98199999999999932</v>
      </c>
      <c r="R10" s="86">
        <f>Tabel5[[#This Row],[ÜLDINE SOE]]-(Tabel5[[#This Row],[RADIAATORID (soe)]]+Tabel5[[#This Row],[VENTILATSIOON (soe)]]+Tabel5[[#This Row],[VEE SOOJENDAMINE (soe)]])</f>
        <v>1385.915</v>
      </c>
      <c r="S10" s="83">
        <f>Tabel5[[#This Row],[PÕRANDAKÜTE (soe)]]-R9</f>
        <v>3.6030000000000655</v>
      </c>
      <c r="T10" s="86">
        <v>1504.2339999999999</v>
      </c>
      <c r="U10" s="83">
        <f>Tabel5[[#This Row],[ÜLDINE SOE]]-T9</f>
        <v>6.1730000000000018</v>
      </c>
      <c r="V10" s="86">
        <v>2583</v>
      </c>
      <c r="W10" s="83">
        <f>Tabel5[[#This Row],[VESI (trass)]]-V9</f>
        <v>39</v>
      </c>
      <c r="X10" s="86">
        <v>119.08</v>
      </c>
      <c r="Y10" s="83">
        <f>Tabel5[[#This Row],[VESI (vihm) ]]-X9</f>
        <v>2.5</v>
      </c>
      <c r="Z10" s="86">
        <v>69.233999999999995</v>
      </c>
      <c r="AA10" s="83">
        <f>Tabel5[[#This Row],[VESI (soe) ]]-Z9</f>
        <v>3.8829999999999956</v>
      </c>
    </row>
    <row r="11" spans="1:31" x14ac:dyDescent="0.35">
      <c r="A11" s="74" t="s">
        <v>91</v>
      </c>
      <c r="B11" s="86">
        <v>330</v>
      </c>
      <c r="C11" s="83">
        <f>Tabel5[[#This Row],[JÕUPESA 32A (el)]]-B10</f>
        <v>0</v>
      </c>
      <c r="D11" s="86">
        <v>9202</v>
      </c>
      <c r="E11" s="83">
        <f>Tabel5[[#This Row],[SOOJASÕLM (el)]]-D10</f>
        <v>131</v>
      </c>
      <c r="F11" s="86">
        <v>167930</v>
      </c>
      <c r="G11" s="83">
        <f>Tabel5[[#This Row],[VENTILATSIOON (el)]]-F10</f>
        <v>2143</v>
      </c>
      <c r="H11" s="86"/>
      <c r="I11" s="83">
        <v>6491</v>
      </c>
      <c r="J11" s="87">
        <v>215</v>
      </c>
      <c r="K11" s="83">
        <f>Tabel5[[#This Row],[PÄIKE tootlus]]+Tabel5[[#This Row],[ÜLDINE (el)]]</f>
        <v>6706</v>
      </c>
      <c r="L11" s="86">
        <v>34.558</v>
      </c>
      <c r="M11" s="83">
        <f>Tabel5[[#This Row],[RADIAATORID (soe)]]-L10</f>
        <v>2.2389999999999972</v>
      </c>
      <c r="N11" s="86">
        <v>63.194000000000003</v>
      </c>
      <c r="O11" s="83">
        <f>Tabel5[[#This Row],[VENTILATSIOON (soe)]]-N10</f>
        <v>1.5570000000000022</v>
      </c>
      <c r="P11" s="86">
        <v>25.372</v>
      </c>
      <c r="Q11" s="83">
        <f>Tabel5[[#This Row],[VEE SOOJENDAMINE (soe)]]-P10</f>
        <v>1.0090000000000003</v>
      </c>
      <c r="R11" s="86">
        <f>Tabel5[[#This Row],[ÜLDINE SOE]]-(Tabel5[[#This Row],[RADIAATORID (soe)]]+Tabel5[[#This Row],[VENTILATSIOON (soe)]]+Tabel5[[#This Row],[VEE SOOJENDAMINE (soe)]])</f>
        <v>1953.329</v>
      </c>
      <c r="S11" s="83">
        <v>5.6260000000000003</v>
      </c>
      <c r="T11" s="89">
        <v>2076.453</v>
      </c>
      <c r="U11" s="83">
        <v>10.430999999999999</v>
      </c>
      <c r="V11" s="86">
        <v>2631</v>
      </c>
      <c r="W11" s="83">
        <f>Tabel5[[#This Row],[VESI (trass)]]-V10</f>
        <v>48</v>
      </c>
      <c r="X11" s="86">
        <v>121.59</v>
      </c>
      <c r="Y11" s="83">
        <f>Tabel5[[#This Row],[VESI (vihm) ]]-X10</f>
        <v>2.5100000000000051</v>
      </c>
      <c r="Z11" s="86">
        <v>73.998999999999995</v>
      </c>
      <c r="AA11" s="83">
        <f>Tabel5[[#This Row],[VESI (soe) ]]-Z10</f>
        <v>4.7650000000000006</v>
      </c>
    </row>
    <row r="12" spans="1:31" x14ac:dyDescent="0.35">
      <c r="A12" s="74" t="s">
        <v>92</v>
      </c>
      <c r="B12" s="86">
        <v>330</v>
      </c>
      <c r="C12" s="83">
        <f>Tabel5[[#This Row],[JÕUPESA 32A (el)]]-B11</f>
        <v>0</v>
      </c>
      <c r="D12" s="86">
        <v>9338</v>
      </c>
      <c r="E12" s="83">
        <f>Tabel5[[#This Row],[SOOJASÕLM (el)]]-D11</f>
        <v>136</v>
      </c>
      <c r="F12" s="86">
        <v>170041</v>
      </c>
      <c r="G12" s="83">
        <f>Tabel5[[#This Row],[VENTILATSIOON (el)]]-F11</f>
        <v>2111</v>
      </c>
      <c r="H12" s="86"/>
      <c r="I12" s="83">
        <v>7309</v>
      </c>
      <c r="J12" s="87">
        <v>58</v>
      </c>
      <c r="K12" s="83">
        <f>Tabel5[[#This Row],[PÄIKE tootlus]]+Tabel5[[#This Row],[ÜLDINE (el)]]</f>
        <v>7367</v>
      </c>
      <c r="L12" s="86">
        <v>39.06</v>
      </c>
      <c r="M12" s="83">
        <f>Tabel5[[#This Row],[RADIAATORID (soe)]]-L11</f>
        <v>4.5020000000000024</v>
      </c>
      <c r="N12" s="86">
        <v>66.533000000000001</v>
      </c>
      <c r="O12" s="83">
        <f>Tabel5[[#This Row],[VENTILATSIOON (soe)]]-N11</f>
        <v>3.3389999999999986</v>
      </c>
      <c r="P12" s="86">
        <v>26.454000000000001</v>
      </c>
      <c r="Q12" s="83">
        <f>Tabel5[[#This Row],[VEE SOOJENDAMINE (soe)]]-P11</f>
        <v>1.0820000000000007</v>
      </c>
      <c r="R12" s="86">
        <f>Tabel5[[#This Row],[ÜLDINE SOE]]-(Tabel5[[#This Row],[RADIAATORID (soe)]]+Tabel5[[#This Row],[VENTILATSIOON (soe)]]+Tabel5[[#This Row],[VEE SOOJENDAMINE (soe)]])</f>
        <v>1961.471</v>
      </c>
      <c r="S12" s="83">
        <f>Tabel5[[#This Row],[PÕRANDAKÜTE (soe)]]-R11</f>
        <v>8.1420000000000528</v>
      </c>
      <c r="T12" s="86">
        <v>2093.518</v>
      </c>
      <c r="U12" s="83">
        <f>Tabel5[[#This Row],[ÜLDINE SOE]]-T11</f>
        <v>17.065000000000055</v>
      </c>
      <c r="V12" s="86">
        <v>2680</v>
      </c>
      <c r="W12" s="83">
        <f>Tabel5[[#This Row],[VESI (trass)]]-V11</f>
        <v>49</v>
      </c>
      <c r="X12" s="86">
        <v>123.01</v>
      </c>
      <c r="Y12" s="83">
        <f>Tabel5[[#This Row],[VESI (vihm) ]]-X11</f>
        <v>1.4200000000000017</v>
      </c>
      <c r="Z12" s="86">
        <v>80.67</v>
      </c>
      <c r="AA12" s="83">
        <f>Tabel5[[#This Row],[VESI (soe) ]]-Z11</f>
        <v>6.6710000000000065</v>
      </c>
    </row>
    <row r="13" spans="1:31" x14ac:dyDescent="0.35">
      <c r="A13" s="74" t="s">
        <v>93</v>
      </c>
      <c r="B13" s="86">
        <v>330</v>
      </c>
      <c r="C13" s="83">
        <f>Tabel5[[#This Row],[JÕUPESA 32A (el)]]-B12</f>
        <v>0</v>
      </c>
      <c r="D13" s="86">
        <v>9487</v>
      </c>
      <c r="E13" s="83">
        <f>Tabel5[[#This Row],[SOOJASÕLM (el)]]-D12</f>
        <v>149</v>
      </c>
      <c r="F13" s="86">
        <v>172283</v>
      </c>
      <c r="G13" s="83">
        <f>Tabel5[[#This Row],[VENTILATSIOON (el)]]-F12</f>
        <v>2242</v>
      </c>
      <c r="H13" s="86"/>
      <c r="I13" s="83">
        <v>6933</v>
      </c>
      <c r="J13" s="87">
        <v>21</v>
      </c>
      <c r="K13" s="83">
        <f>Tabel5[[#This Row],[PÄIKE tootlus]]+Tabel5[[#This Row],[ÜLDINE (el)]]</f>
        <v>6954</v>
      </c>
      <c r="L13" s="86">
        <v>43.972999999999999</v>
      </c>
      <c r="M13" s="83">
        <f>Tabel5[[#This Row],[RADIAATORID (soe)]]-L12</f>
        <v>4.9129999999999967</v>
      </c>
      <c r="N13" s="86">
        <v>71.158000000000001</v>
      </c>
      <c r="O13" s="83">
        <f>Tabel5[[#This Row],[VENTILATSIOON (soe)]]-N12</f>
        <v>4.625</v>
      </c>
      <c r="P13" s="86">
        <v>27.52</v>
      </c>
      <c r="Q13" s="83">
        <f>Tabel5[[#This Row],[VEE SOOJENDAMINE (soe)]]-P12</f>
        <v>1.0659999999999989</v>
      </c>
      <c r="R13" s="86">
        <f>Tabel5[[#This Row],[ÜLDINE SOE]]-(Tabel5[[#This Row],[RADIAATORID (soe)]]+Tabel5[[#This Row],[VENTILATSIOON (soe)]]+Tabel5[[#This Row],[VEE SOOJENDAMINE (soe)]])</f>
        <v>1970.5199999999998</v>
      </c>
      <c r="S13" s="83">
        <f>Tabel5[[#This Row],[PÕRANDAKÜTE (soe)]]-R12</f>
        <v>9.0489999999997508</v>
      </c>
      <c r="T13" s="86">
        <v>2113.1709999999998</v>
      </c>
      <c r="U13" s="83">
        <f>Tabel5[[#This Row],[ÜLDINE SOE]]-T12</f>
        <v>19.652999999999793</v>
      </c>
      <c r="V13" s="86">
        <v>2708</v>
      </c>
      <c r="W13" s="83">
        <f>Tabel5[[#This Row],[VESI (trass)]]-V12</f>
        <v>28</v>
      </c>
      <c r="X13" s="86">
        <v>127.48</v>
      </c>
      <c r="Y13" s="83">
        <f>Tabel5[[#This Row],[VESI (vihm) ]]-X12</f>
        <v>4.4699999999999989</v>
      </c>
      <c r="Z13" s="86">
        <v>86.798000000000002</v>
      </c>
      <c r="AA13" s="83">
        <f>Tabel5[[#This Row],[VESI (soe) ]]-Z12</f>
        <v>6.1280000000000001</v>
      </c>
    </row>
    <row r="14" spans="1:31" x14ac:dyDescent="0.35">
      <c r="A14" s="90" t="s">
        <v>94</v>
      </c>
      <c r="B14" s="86">
        <v>330</v>
      </c>
      <c r="C14" s="91">
        <f>Tabel5[[#This Row],[JÕUPESA 32A (el)]]-B13</f>
        <v>0</v>
      </c>
      <c r="D14" s="86">
        <v>9634</v>
      </c>
      <c r="E14" s="91">
        <f>Tabel5[[#This Row],[SOOJASÕLM (el)]]-D13</f>
        <v>147</v>
      </c>
      <c r="F14" s="86">
        <v>174417</v>
      </c>
      <c r="G14" s="91">
        <f>Tabel5[[#This Row],[VENTILATSIOON (el)]]-F13</f>
        <v>2134</v>
      </c>
      <c r="H14" s="86"/>
      <c r="I14" s="91">
        <v>6945</v>
      </c>
      <c r="J14" s="87">
        <v>39</v>
      </c>
      <c r="K14" s="91">
        <f>Tabel5[[#This Row],[PÄIKE tootlus]]+Tabel5[[#This Row],[ÜLDINE (el)]]</f>
        <v>6984</v>
      </c>
      <c r="L14" s="86">
        <v>48.807000000000002</v>
      </c>
      <c r="M14" s="91">
        <f>Tabel5[[#This Row],[RADIAATORID (soe)]]-L13</f>
        <v>4.8340000000000032</v>
      </c>
      <c r="N14" s="86">
        <v>75.394000000000005</v>
      </c>
      <c r="O14" s="91">
        <f>Tabel5[[#This Row],[VENTILATSIOON (soe)]]-N13</f>
        <v>4.2360000000000042</v>
      </c>
      <c r="P14" s="86">
        <v>28.614999999999998</v>
      </c>
      <c r="Q14" s="91">
        <f>Tabel5[[#This Row],[VEE SOOJENDAMINE (soe)]]-P13</f>
        <v>1.0949999999999989</v>
      </c>
      <c r="R14" s="86">
        <f>Tabel5[[#This Row],[ÜLDINE SOE]]-(Tabel5[[#This Row],[RADIAATORID (soe)]]+Tabel5[[#This Row],[VENTILATSIOON (soe)]]+Tabel5[[#This Row],[VEE SOOJENDAMINE (soe)]])</f>
        <v>1978.5559999999998</v>
      </c>
      <c r="S14" s="91">
        <f>Tabel5[[#This Row],[PÕRANDAKÜTE (soe)]]-R13</f>
        <v>8.0360000000000582</v>
      </c>
      <c r="T14" s="86">
        <v>2131.3719999999998</v>
      </c>
      <c r="U14" s="91">
        <f>Tabel5[[#This Row],[ÜLDINE SOE]]-T13</f>
        <v>18.201000000000022</v>
      </c>
      <c r="V14" s="86">
        <v>2745</v>
      </c>
      <c r="W14" s="91">
        <f>Tabel5[[#This Row],[VESI (trass)]]-V13</f>
        <v>37</v>
      </c>
      <c r="X14" s="86">
        <v>128.93</v>
      </c>
      <c r="Y14" s="91">
        <f>Tabel5[[#This Row],[VESI (vihm) ]]-X13</f>
        <v>1.4500000000000028</v>
      </c>
      <c r="Z14" s="86">
        <v>93.301000000000002</v>
      </c>
      <c r="AA14" s="91">
        <f>Tabel5[[#This Row],[VESI (soe) ]]-Z13</f>
        <v>6.5030000000000001</v>
      </c>
    </row>
    <row r="15" spans="1:31" x14ac:dyDescent="0.35">
      <c r="A15" s="90" t="s">
        <v>95</v>
      </c>
      <c r="B15" s="86">
        <v>330</v>
      </c>
      <c r="C15" s="91">
        <f>Tabel5[[#This Row],[JÕUPESA 32A (el)]]-B14</f>
        <v>0</v>
      </c>
      <c r="D15" s="86">
        <v>9766</v>
      </c>
      <c r="E15" s="91">
        <f>Tabel5[[#This Row],[SOOJASÕLM (el)]]-D14</f>
        <v>132</v>
      </c>
      <c r="F15" s="86">
        <v>176132</v>
      </c>
      <c r="G15" s="91">
        <f>Tabel5[[#This Row],[VENTILATSIOON (el)]]-F14</f>
        <v>1715</v>
      </c>
      <c r="H15" s="86"/>
      <c r="I15" s="91">
        <v>5530</v>
      </c>
      <c r="J15" s="87">
        <v>135</v>
      </c>
      <c r="K15" s="91">
        <f>Tabel5[[#This Row],[PÄIKE tootlus]]+Tabel5[[#This Row],[ÜLDINE (el)]]</f>
        <v>5665</v>
      </c>
      <c r="L15" s="86">
        <v>53.07</v>
      </c>
      <c r="M15" s="91">
        <f>Tabel5[[#This Row],[RADIAATORID (soe)]]-L14</f>
        <v>4.2629999999999981</v>
      </c>
      <c r="N15" s="86">
        <v>78.953000000000003</v>
      </c>
      <c r="O15" s="91">
        <f>Tabel5[[#This Row],[VENTILATSIOON (soe)]]-N14</f>
        <v>3.5589999999999975</v>
      </c>
      <c r="P15" s="86">
        <v>29.579000000000001</v>
      </c>
      <c r="Q15" s="91">
        <f>Tabel5[[#This Row],[VEE SOOJENDAMINE (soe)]]-P14</f>
        <v>0.96400000000000219</v>
      </c>
      <c r="R15" s="86">
        <f>Tabel5[[#This Row],[ÜLDINE SOE]]-(Tabel5[[#This Row],[RADIAATORID (soe)]]+Tabel5[[#This Row],[VENTILATSIOON (soe)]]+Tabel5[[#This Row],[VEE SOOJENDAMINE (soe)]])</f>
        <v>1985.5399999999997</v>
      </c>
      <c r="S15" s="91">
        <f>Tabel5[[#This Row],[PÕRANDAKÜTE (soe)]]-R14</f>
        <v>6.9839999999999236</v>
      </c>
      <c r="T15" s="86">
        <v>2147.1419999999998</v>
      </c>
      <c r="U15" s="91">
        <f>Tabel5[[#This Row],[ÜLDINE SOE]]-T14</f>
        <v>15.769999999999982</v>
      </c>
      <c r="V15" s="86">
        <v>2773</v>
      </c>
      <c r="W15" s="91">
        <f>Tabel5[[#This Row],[VESI (trass)]]-V14</f>
        <v>28</v>
      </c>
      <c r="X15" s="86">
        <v>130.1</v>
      </c>
      <c r="Y15" s="91">
        <f>Tabel5[[#This Row],[VESI (vihm) ]]-X14</f>
        <v>1.1699999999999875</v>
      </c>
      <c r="Z15" s="86">
        <v>98.494</v>
      </c>
      <c r="AA15" s="91">
        <f>Tabel5[[#This Row],[VESI (soe) ]]-Z14</f>
        <v>5.1929999999999978</v>
      </c>
    </row>
    <row r="16" spans="1:31" x14ac:dyDescent="0.35">
      <c r="A16" s="90" t="s">
        <v>96</v>
      </c>
      <c r="B16" s="86">
        <v>330</v>
      </c>
      <c r="C16" s="91">
        <f>Tabel5[[#This Row],[JÕUPESA 32A (el)]]-B15</f>
        <v>0</v>
      </c>
      <c r="D16" s="86">
        <v>9895</v>
      </c>
      <c r="E16" s="91">
        <f>Tabel5[[#This Row],[SOOJASÕLM (el)]]-D15</f>
        <v>129</v>
      </c>
      <c r="F16" s="86">
        <v>177640</v>
      </c>
      <c r="G16" s="91">
        <f>Tabel5[[#This Row],[VENTILATSIOON (el)]]-F15</f>
        <v>1508</v>
      </c>
      <c r="H16" s="86"/>
      <c r="I16" s="91">
        <v>4019</v>
      </c>
      <c r="J16" s="87">
        <v>557</v>
      </c>
      <c r="K16" s="91">
        <f>Tabel5[[#This Row],[PÄIKE tootlus]]+Tabel5[[#This Row],[ÜLDINE (el)]]</f>
        <v>4576</v>
      </c>
      <c r="L16" s="86">
        <v>56.345999999999997</v>
      </c>
      <c r="M16" s="91">
        <f>Tabel5[[#This Row],[RADIAATORID (soe)]]-L15</f>
        <v>3.2759999999999962</v>
      </c>
      <c r="N16" s="86">
        <v>81.272000000000006</v>
      </c>
      <c r="O16" s="91">
        <f>Tabel5[[#This Row],[VENTILATSIOON (soe)]]-N15</f>
        <v>2.3190000000000026</v>
      </c>
      <c r="P16" s="86">
        <v>30.533000000000001</v>
      </c>
      <c r="Q16" s="91">
        <f>Tabel5[[#This Row],[VEE SOOJENDAMINE (soe)]]-P15</f>
        <v>0.95400000000000063</v>
      </c>
      <c r="R16" s="86">
        <f>Tabel5[[#This Row],[ÜLDINE SOE]]-(Tabel5[[#This Row],[RADIAATORID (soe)]]+Tabel5[[#This Row],[VENTILATSIOON (soe)]]+Tabel5[[#This Row],[VEE SOOJENDAMINE (soe)]])</f>
        <v>1989.8990000000001</v>
      </c>
      <c r="S16" s="91">
        <f>Tabel5[[#This Row],[PÕRANDAKÜTE (soe)]]-R15</f>
        <v>4.3590000000003783</v>
      </c>
      <c r="T16" s="86">
        <v>2158.0500000000002</v>
      </c>
      <c r="U16" s="91">
        <f>Tabel5[[#This Row],[ÜLDINE SOE]]-T15</f>
        <v>10.908000000000357</v>
      </c>
      <c r="V16" s="86">
        <v>2793</v>
      </c>
      <c r="W16" s="91">
        <f>Tabel5[[#This Row],[VESI (trass)]]-V15</f>
        <v>20</v>
      </c>
      <c r="X16" s="86">
        <v>132.57</v>
      </c>
      <c r="Y16" s="91">
        <f>Tabel5[[#This Row],[VESI (vihm) ]]-X15</f>
        <v>2.4699999999999989</v>
      </c>
      <c r="Z16" s="86">
        <v>101.85899999999999</v>
      </c>
      <c r="AA16" s="91">
        <f>Tabel5[[#This Row],[VESI (soe) ]]-Z15</f>
        <v>3.3649999999999949</v>
      </c>
    </row>
    <row r="17" spans="1:27" x14ac:dyDescent="0.35">
      <c r="A17" s="90" t="s">
        <v>97</v>
      </c>
      <c r="B17" s="86">
        <v>330</v>
      </c>
      <c r="C17" s="91">
        <f>Tabel5[[#This Row],[JÕUPESA 32A (el)]]-B16</f>
        <v>0</v>
      </c>
      <c r="D17" s="86">
        <v>10014</v>
      </c>
      <c r="E17" s="91">
        <f>Tabel5[[#This Row],[SOOJASÕLM (el)]]-D16</f>
        <v>119</v>
      </c>
      <c r="F17" s="86">
        <v>178210</v>
      </c>
      <c r="G17" s="91">
        <f>Tabel5[[#This Row],[VENTILATSIOON (el)]]-F16</f>
        <v>570</v>
      </c>
      <c r="H17" s="86"/>
      <c r="I17" s="91">
        <v>1876</v>
      </c>
      <c r="J17" s="87">
        <v>625</v>
      </c>
      <c r="K17" s="91">
        <f>Tabel5[[#This Row],[PÄIKE tootlus]]+Tabel5[[#This Row],[ÜLDINE (el)]]</f>
        <v>2501</v>
      </c>
      <c r="L17" s="86">
        <v>58.505000000000003</v>
      </c>
      <c r="M17" s="91">
        <f>Tabel5[[#This Row],[RADIAATORID (soe)]]-L16</f>
        <v>2.159000000000006</v>
      </c>
      <c r="N17" s="86">
        <v>81.61</v>
      </c>
      <c r="O17" s="91">
        <f>Tabel5[[#This Row],[VENTILATSIOON (soe)]]-N16</f>
        <v>0.33799999999999386</v>
      </c>
      <c r="P17" s="86">
        <v>30.544</v>
      </c>
      <c r="Q17" s="91">
        <f>Tabel5[[#This Row],[VEE SOOJENDAMINE (soe)]]-P16</f>
        <v>1.0999999999999233E-2</v>
      </c>
      <c r="R17" s="86">
        <f>Tabel5[[#This Row],[ÜLDINE SOE]]-(Tabel5[[#This Row],[RADIAATORID (soe)]]+Tabel5[[#This Row],[VENTILATSIOON (soe)]]+Tabel5[[#This Row],[VEE SOOJENDAMINE (soe)]])</f>
        <v>1991.5639999999999</v>
      </c>
      <c r="S17" s="91">
        <f>Tabel5[[#This Row],[PÕRANDAKÜTE (soe)]]-R16</f>
        <v>1.6649999999997362</v>
      </c>
      <c r="T17" s="86">
        <v>2162.223</v>
      </c>
      <c r="U17" s="91">
        <f>Tabel5[[#This Row],[ÜLDINE SOE]]-T16</f>
        <v>4.1729999999997744</v>
      </c>
      <c r="V17" s="86">
        <v>2798</v>
      </c>
      <c r="W17" s="91">
        <f>Tabel5[[#This Row],[VESI (trass)]]-V16</f>
        <v>5</v>
      </c>
      <c r="X17" s="86">
        <v>136.51</v>
      </c>
      <c r="Y17" s="91">
        <f>Tabel5[[#This Row],[VESI (vihm) ]]-X16</f>
        <v>3.9399999999999977</v>
      </c>
      <c r="Z17" s="86">
        <v>103.792</v>
      </c>
      <c r="AA17" s="91">
        <f>Tabel5[[#This Row],[VESI (soe) ]]-Z16</f>
        <v>1.9330000000000069</v>
      </c>
    </row>
    <row r="18" spans="1:27" x14ac:dyDescent="0.35">
      <c r="A18" s="90" t="s">
        <v>86</v>
      </c>
      <c r="B18" s="86">
        <v>330</v>
      </c>
      <c r="C18" s="91">
        <f>Tabel5[[#This Row],[JÕUPESA 32A (el)]]-B17</f>
        <v>0</v>
      </c>
      <c r="D18" s="86">
        <v>10136</v>
      </c>
      <c r="E18" s="91">
        <f>Tabel5[[#This Row],[SOOJASÕLM (el)]]-D17</f>
        <v>122</v>
      </c>
      <c r="F18" s="86">
        <v>178994</v>
      </c>
      <c r="G18" s="91">
        <f>Tabel5[[#This Row],[VENTILATSIOON (el)]]-F17</f>
        <v>784</v>
      </c>
      <c r="H18" s="86"/>
      <c r="I18" s="91">
        <v>2016</v>
      </c>
      <c r="J18" s="87">
        <v>884</v>
      </c>
      <c r="K18" s="91">
        <f>Tabel5[[#This Row],[PÄIKE tootlus]]+Tabel5[[#This Row],[ÜLDINE (el)]]</f>
        <v>2900</v>
      </c>
      <c r="L18" s="86">
        <v>59.670999999999999</v>
      </c>
      <c r="M18" s="91">
        <f>Tabel5[[#This Row],[RADIAATORID (soe)]]-L17</f>
        <v>1.1659999999999968</v>
      </c>
      <c r="N18" s="86">
        <v>81.713999999999999</v>
      </c>
      <c r="O18" s="91">
        <f>Tabel5[[#This Row],[VENTILATSIOON (soe)]]-N17</f>
        <v>0.1039999999999992</v>
      </c>
      <c r="P18" s="86">
        <v>30.948</v>
      </c>
      <c r="Q18" s="91">
        <f>Tabel5[[#This Row],[VEE SOOJENDAMINE (soe)]]-P17</f>
        <v>0.40399999999999991</v>
      </c>
      <c r="R18" s="86">
        <f>Tabel5[[#This Row],[ÜLDINE SOE]]-(Tabel5[[#This Row],[RADIAATORID (soe)]]+Tabel5[[#This Row],[VENTILATSIOON (soe)]]+Tabel5[[#This Row],[VEE SOOJENDAMINE (soe)]])</f>
        <v>1992.8159999999998</v>
      </c>
      <c r="S18" s="91">
        <f>Tabel5[[#This Row],[PÕRANDAKÜTE (soe)]]-R17</f>
        <v>1.2519999999999527</v>
      </c>
      <c r="T18" s="86">
        <v>2165.1489999999999</v>
      </c>
      <c r="U18" s="91">
        <f>Tabel5[[#This Row],[ÜLDINE SOE]]-T17</f>
        <v>2.9259999999999309</v>
      </c>
      <c r="V18" s="86">
        <v>2806</v>
      </c>
      <c r="W18" s="91">
        <f>Tabel5[[#This Row],[VESI (trass)]]-V17</f>
        <v>8</v>
      </c>
      <c r="X18" s="86">
        <v>142.97999999999999</v>
      </c>
      <c r="Y18" s="91">
        <f>Tabel5[[#This Row],[VESI (vihm) ]]-X17</f>
        <v>6.4699999999999989</v>
      </c>
      <c r="Z18" s="86">
        <v>105.621</v>
      </c>
      <c r="AA18" s="91">
        <f>Tabel5[[#This Row],[VESI (soe) ]]-Z17</f>
        <v>1.8289999999999935</v>
      </c>
    </row>
    <row r="19" spans="1:27" x14ac:dyDescent="0.35">
      <c r="A19" s="90" t="s">
        <v>87</v>
      </c>
      <c r="B19" s="86">
        <v>330</v>
      </c>
      <c r="C19" s="91">
        <f>Tabel5[[#This Row],[JÕUPESA 32A (el)]]-B18</f>
        <v>0</v>
      </c>
      <c r="D19" s="86">
        <v>10185</v>
      </c>
      <c r="E19" s="91">
        <f>Tabel5[[#This Row],[SOOJASÕLM (el)]]-D18</f>
        <v>49</v>
      </c>
      <c r="F19" s="86">
        <v>180917</v>
      </c>
      <c r="G19" s="91">
        <f>Tabel5[[#This Row],[VENTILATSIOON (el)]]-F18</f>
        <v>1923</v>
      </c>
      <c r="H19" s="86"/>
      <c r="I19" s="91">
        <v>4101</v>
      </c>
      <c r="J19" s="87">
        <v>813</v>
      </c>
      <c r="K19" s="91">
        <f>Tabel5[[#This Row],[PÄIKE tootlus]]+Tabel5[[#This Row],[ÜLDINE (el)]]</f>
        <v>4914</v>
      </c>
      <c r="L19" s="86">
        <v>59.722999999999999</v>
      </c>
      <c r="M19" s="91">
        <f>Tabel5[[#This Row],[RADIAATORID (soe)]]-L18</f>
        <v>5.1999999999999602E-2</v>
      </c>
      <c r="N19" s="86">
        <v>81.715999999999994</v>
      </c>
      <c r="O19" s="91">
        <f>Tabel5[[#This Row],[VENTILATSIOON (soe)]]-N18</f>
        <v>1.9999999999953388E-3</v>
      </c>
      <c r="P19" s="86">
        <v>31.632999999999999</v>
      </c>
      <c r="Q19" s="91">
        <f>Tabel5[[#This Row],[VEE SOOJENDAMINE (soe)]]-P18</f>
        <v>0.68499999999999872</v>
      </c>
      <c r="R19" s="86">
        <f>Tabel5[[#This Row],[ÜLDINE SOE]]-(Tabel5[[#This Row],[RADIAATORID (soe)]]+Tabel5[[#This Row],[VENTILATSIOON (soe)]]+Tabel5[[#This Row],[VEE SOOJENDAMINE (soe)]])</f>
        <v>1993.3809999999999</v>
      </c>
      <c r="S19" s="91">
        <f>Tabel5[[#This Row],[PÕRANDAKÜTE (soe)]]-R18</f>
        <v>0.56500000000005457</v>
      </c>
      <c r="T19" s="86">
        <v>2166.453</v>
      </c>
      <c r="U19" s="91">
        <f>Tabel5[[#This Row],[ÜLDINE SOE]]-T18</f>
        <v>1.3040000000000873</v>
      </c>
      <c r="V19" s="86">
        <v>2820</v>
      </c>
      <c r="W19" s="91">
        <f>Tabel5[[#This Row],[VESI (trass)]]-V18</f>
        <v>14</v>
      </c>
      <c r="X19" s="86">
        <v>146.94</v>
      </c>
      <c r="Y19" s="91">
        <f>Tabel5[[#This Row],[VESI (vihm) ]]-X18</f>
        <v>3.960000000000008</v>
      </c>
      <c r="Z19" s="86">
        <v>108.16500000000001</v>
      </c>
      <c r="AA19" s="91">
        <f>Tabel5[[#This Row],[VESI (soe) ]]-Z18</f>
        <v>2.5440000000000111</v>
      </c>
    </row>
    <row r="20" spans="1:27" x14ac:dyDescent="0.35">
      <c r="A20" s="90" t="s">
        <v>88</v>
      </c>
      <c r="B20" s="86">
        <v>331</v>
      </c>
      <c r="C20" s="91">
        <f>Tabel5[[#This Row],[JÕUPESA 32A (el)]]-B19</f>
        <v>1</v>
      </c>
      <c r="D20" s="86">
        <v>10265</v>
      </c>
      <c r="E20" s="91">
        <f>Tabel5[[#This Row],[SOOJASÕLM (el)]]-D19</f>
        <v>80</v>
      </c>
      <c r="F20" s="86">
        <v>184311</v>
      </c>
      <c r="G20" s="91">
        <f>Tabel5[[#This Row],[VENTILATSIOON (el)]]-F19</f>
        <v>3394</v>
      </c>
      <c r="H20" s="86"/>
      <c r="I20" s="91">
        <v>4242</v>
      </c>
      <c r="J20" s="87">
        <v>792</v>
      </c>
      <c r="K20" s="91">
        <f>Tabel5[[#This Row],[PÄIKE tootlus]]+Tabel5[[#This Row],[ÜLDINE (el)]]</f>
        <v>5034</v>
      </c>
      <c r="L20" s="86">
        <v>59.813000000000002</v>
      </c>
      <c r="M20" s="91">
        <f>Tabel5[[#This Row],[RADIAATORID (soe)]]-L19</f>
        <v>9.0000000000003411E-2</v>
      </c>
      <c r="N20" s="86">
        <v>81.734999999999999</v>
      </c>
      <c r="O20" s="91">
        <f>Tabel5[[#This Row],[VENTILATSIOON (soe)]]-N19</f>
        <v>1.9000000000005457E-2</v>
      </c>
      <c r="P20" s="86">
        <v>32.661999999999999</v>
      </c>
      <c r="Q20" s="91">
        <f>Tabel5[[#This Row],[VEE SOOJENDAMINE (soe)]]-P19</f>
        <v>1.0289999999999999</v>
      </c>
      <c r="R20" s="86">
        <f>Tabel5[[#This Row],[ÜLDINE SOE]]-(Tabel5[[#This Row],[RADIAATORID (soe)]]+Tabel5[[#This Row],[VENTILATSIOON (soe)]]+Tabel5[[#This Row],[VEE SOOJENDAMINE (soe)]])</f>
        <v>1994.2289999999998</v>
      </c>
      <c r="S20" s="91">
        <f>Tabel5[[#This Row],[PÕRANDAKÜTE (soe)]]-R19</f>
        <v>0.84799999999995634</v>
      </c>
      <c r="T20" s="86">
        <v>2168.4389999999999</v>
      </c>
      <c r="U20" s="91">
        <f>Tabel5[[#This Row],[ÜLDINE SOE]]-T19</f>
        <v>1.9859999999998763</v>
      </c>
      <c r="V20" s="86">
        <v>2840</v>
      </c>
      <c r="W20" s="91">
        <f>Tabel5[[#This Row],[VESI (trass)]]-V19</f>
        <v>20</v>
      </c>
      <c r="X20" s="86">
        <v>150.77000000000001</v>
      </c>
      <c r="Y20" s="91">
        <f>Tabel5[[#This Row],[VESI (vihm) ]]-X19</f>
        <v>3.8300000000000125</v>
      </c>
      <c r="Z20" s="86">
        <v>110.741</v>
      </c>
      <c r="AA20" s="91">
        <f>Tabel5[[#This Row],[VESI (soe) ]]-Z19</f>
        <v>2.5759999999999934</v>
      </c>
    </row>
    <row r="21" spans="1:27" x14ac:dyDescent="0.35">
      <c r="A21" s="90" t="s">
        <v>89</v>
      </c>
      <c r="B21" s="86">
        <v>331</v>
      </c>
      <c r="C21" s="91">
        <f>Tabel5[[#This Row],[JÕUPESA 32A (el)]]-B20</f>
        <v>0</v>
      </c>
      <c r="D21" s="86">
        <v>10337</v>
      </c>
      <c r="E21" s="91">
        <f>Tabel5[[#This Row],[SOOJASÕLM (el)]]-D20</f>
        <v>72</v>
      </c>
      <c r="F21" s="86">
        <v>186612</v>
      </c>
      <c r="G21" s="91">
        <f>Tabel5[[#This Row],[VENTILATSIOON (el)]]-F20</f>
        <v>2301</v>
      </c>
      <c r="H21" s="86"/>
      <c r="I21" s="91">
        <v>4252</v>
      </c>
      <c r="J21" s="87">
        <v>661</v>
      </c>
      <c r="K21" s="91">
        <f>Tabel5[[#This Row],[PÄIKE tootlus]]+Tabel5[[#This Row],[ÜLDINE (el)]]</f>
        <v>4913</v>
      </c>
      <c r="L21" s="86">
        <v>59.927999999999997</v>
      </c>
      <c r="M21" s="91">
        <f>Tabel5[[#This Row],[RADIAATORID (soe)]]-L20</f>
        <v>0.11499999999999488</v>
      </c>
      <c r="N21" s="86">
        <v>81.768000000000001</v>
      </c>
      <c r="O21" s="91">
        <f>Tabel5[[#This Row],[VENTILATSIOON (soe)]]-N20</f>
        <v>3.3000000000001251E-2</v>
      </c>
      <c r="P21" s="86">
        <v>33.454000000000001</v>
      </c>
      <c r="Q21" s="91">
        <f>Tabel5[[#This Row],[VEE SOOJENDAMINE (soe)]]-P20</f>
        <v>0.79200000000000159</v>
      </c>
      <c r="R21" s="86">
        <f>Tabel5[[#This Row],[ÜLDINE SOE]]-(Tabel5[[#This Row],[RADIAATORID (soe)]]+Tabel5[[#This Row],[VENTILATSIOON (soe)]]+Tabel5[[#This Row],[VEE SOOJENDAMINE (soe)]])</f>
        <v>1995.027</v>
      </c>
      <c r="S21" s="91">
        <f>Tabel5[[#This Row],[PÕRANDAKÜTE (soe)]]-R20</f>
        <v>0.79800000000022919</v>
      </c>
      <c r="T21" s="86">
        <v>2170.1770000000001</v>
      </c>
      <c r="U21" s="91">
        <f>Tabel5[[#This Row],[ÜLDINE SOE]]-T20</f>
        <v>1.7380000000002838</v>
      </c>
      <c r="V21" s="86">
        <v>2858</v>
      </c>
      <c r="W21" s="91">
        <f>Tabel5[[#This Row],[VESI (trass)]]-V20</f>
        <v>18</v>
      </c>
      <c r="X21" s="86">
        <v>154.44999999999999</v>
      </c>
      <c r="Y21" s="91">
        <f>Tabel5[[#This Row],[VESI (vihm) ]]-X20</f>
        <v>3.6799999999999784</v>
      </c>
      <c r="Z21" s="86">
        <v>113.054</v>
      </c>
      <c r="AA21" s="91">
        <f>Tabel5[[#This Row],[VESI (soe) ]]-Z20</f>
        <v>2.3130000000000024</v>
      </c>
    </row>
    <row r="22" spans="1:27" x14ac:dyDescent="0.35">
      <c r="A22" s="90" t="s">
        <v>90</v>
      </c>
      <c r="B22" s="86">
        <v>331</v>
      </c>
      <c r="C22" s="91">
        <f>Tabel5[[#This Row],[JÕUPESA 32A (el)]]-B21</f>
        <v>0</v>
      </c>
      <c r="D22" s="86">
        <v>10446</v>
      </c>
      <c r="E22" s="91">
        <f>Tabel5[[#This Row],[SOOJASÕLM (el)]]-D21</f>
        <v>109</v>
      </c>
      <c r="F22" s="86">
        <v>188997</v>
      </c>
      <c r="G22" s="91">
        <f>Tabel5[[#This Row],[VENTILATSIOON (el)]]-F21</f>
        <v>2385</v>
      </c>
      <c r="H22" s="86"/>
      <c r="I22" s="91">
        <v>5366</v>
      </c>
      <c r="J22" s="87">
        <v>476</v>
      </c>
      <c r="K22" s="91">
        <f>Tabel5[[#This Row],[PÄIKE tootlus]]+Tabel5[[#This Row],[ÜLDINE (el)]]</f>
        <v>5842</v>
      </c>
      <c r="L22" s="86">
        <v>60.473999999999997</v>
      </c>
      <c r="M22" s="91">
        <f>Tabel5[[#This Row],[RADIAATORID (soe)]]-L21</f>
        <v>0.54599999999999937</v>
      </c>
      <c r="N22" s="86">
        <v>82.106999999999999</v>
      </c>
      <c r="O22" s="91">
        <f>Tabel5[[#This Row],[VENTILATSIOON (soe)]]-N21</f>
        <v>0.33899999999999864</v>
      </c>
      <c r="P22" s="86">
        <v>34.335000000000001</v>
      </c>
      <c r="Q22" s="91">
        <f>Tabel5[[#This Row],[VEE SOOJENDAMINE (soe)]]-P21</f>
        <v>0.88100000000000023</v>
      </c>
      <c r="R22" s="86">
        <f>Tabel5[[#This Row],[ÜLDINE SOE]]-(Tabel5[[#This Row],[RADIAATORID (soe)]]+Tabel5[[#This Row],[VENTILATSIOON (soe)]]+Tabel5[[#This Row],[VEE SOOJENDAMINE (soe)]])</f>
        <v>1996.6630000000002</v>
      </c>
      <c r="S22" s="91">
        <f>Tabel5[[#This Row],[PÕRANDAKÜTE (soe)]]-R21</f>
        <v>1.6360000000001946</v>
      </c>
      <c r="T22" s="86">
        <v>2173.5790000000002</v>
      </c>
      <c r="U22" s="91">
        <f>Tabel5[[#This Row],[ÜLDINE SOE]]-T21</f>
        <v>3.4020000000000437</v>
      </c>
      <c r="V22" s="86">
        <v>2889</v>
      </c>
      <c r="W22" s="91">
        <f>Tabel5[[#This Row],[VESI (trass)]]-V21</f>
        <v>31</v>
      </c>
      <c r="X22" s="86">
        <v>157.04</v>
      </c>
      <c r="Y22" s="91">
        <f>Tabel5[[#This Row],[VESI (vihm) ]]-X21</f>
        <v>2.5900000000000034</v>
      </c>
      <c r="Z22" s="86">
        <v>117.209</v>
      </c>
      <c r="AA22" s="91">
        <f>Tabel5[[#This Row],[VESI (soe) ]]-Z21</f>
        <v>4.1550000000000011</v>
      </c>
    </row>
    <row r="23" spans="1:27" x14ac:dyDescent="0.35">
      <c r="A23" s="90" t="s">
        <v>91</v>
      </c>
      <c r="B23" s="86">
        <v>331</v>
      </c>
      <c r="C23" s="91">
        <f>Tabel5[[#This Row],[JÕUPESA 32A (el)]]-B22</f>
        <v>0</v>
      </c>
      <c r="D23" s="86">
        <v>10580</v>
      </c>
      <c r="E23" s="91">
        <f>Tabel5[[#This Row],[SOOJASÕLM (el)]]-D22</f>
        <v>134</v>
      </c>
      <c r="F23" s="86">
        <v>191174</v>
      </c>
      <c r="G23" s="91">
        <f>Tabel5[[#This Row],[VENTILATSIOON (el)]]-F22</f>
        <v>2177</v>
      </c>
      <c r="H23" s="86"/>
      <c r="I23" s="91">
        <v>6396</v>
      </c>
      <c r="J23" s="87">
        <v>215</v>
      </c>
      <c r="K23" s="91">
        <f>Tabel5[[#This Row],[PÄIKE tootlus]]+Tabel5[[#This Row],[ÜLDINE (el)]]</f>
        <v>6611</v>
      </c>
      <c r="L23" s="86">
        <v>62.438000000000002</v>
      </c>
      <c r="M23" s="91">
        <f>Tabel5[[#This Row],[RADIAATORID (soe)]]-L22</f>
        <v>1.9640000000000057</v>
      </c>
      <c r="N23" s="86">
        <v>84.08</v>
      </c>
      <c r="O23" s="91">
        <f>Tabel5[[#This Row],[VENTILATSIOON (soe)]]-N22</f>
        <v>1.972999999999999</v>
      </c>
      <c r="P23" s="86">
        <v>35.359000000000002</v>
      </c>
      <c r="Q23" s="91">
        <f>Tabel5[[#This Row],[VEE SOOJENDAMINE (soe)]]-P22</f>
        <v>1.0240000000000009</v>
      </c>
      <c r="R23" s="86">
        <f>Tabel5[[#This Row],[ÜLDINE SOE]]-(Tabel5[[#This Row],[RADIAATORID (soe)]]+Tabel5[[#This Row],[VENTILATSIOON (soe)]]+Tabel5[[#This Row],[VEE SOOJENDAMINE (soe)]])</f>
        <v>2000.4030000000002</v>
      </c>
      <c r="S23" s="91">
        <f>Tabel5[[#This Row],[PÕRANDAKÜTE (soe)]]-R22</f>
        <v>3.7400000000000091</v>
      </c>
      <c r="T23" s="86">
        <v>2182.2800000000002</v>
      </c>
      <c r="U23" s="91">
        <f>Tabel5[[#This Row],[ÜLDINE SOE]]-T22</f>
        <v>8.7010000000000218</v>
      </c>
      <c r="V23" s="86">
        <v>2921</v>
      </c>
      <c r="W23" s="91">
        <f>Tabel5[[#This Row],[VESI (trass)]]-V22</f>
        <v>32</v>
      </c>
      <c r="X23" s="86">
        <v>158.82</v>
      </c>
      <c r="Y23" s="91">
        <f>Tabel5[[#This Row],[VESI (vihm) ]]-X22</f>
        <v>1.7800000000000011</v>
      </c>
      <c r="Z23" s="86">
        <v>122.185</v>
      </c>
      <c r="AA23" s="91">
        <f>Tabel5[[#This Row],[VESI (soe) ]]-Z22</f>
        <v>4.9759999999999991</v>
      </c>
    </row>
    <row r="24" spans="1:27" x14ac:dyDescent="0.35">
      <c r="A24" s="90" t="s">
        <v>92</v>
      </c>
      <c r="B24" s="86">
        <v>339</v>
      </c>
      <c r="C24" s="91">
        <f>Tabel5[[#This Row],[JÕUPESA 32A (el)]]-B23</f>
        <v>8</v>
      </c>
      <c r="D24" s="86">
        <v>10709</v>
      </c>
      <c r="E24" s="91">
        <f>Tabel5[[#This Row],[SOOJASÕLM (el)]]-D23</f>
        <v>129</v>
      </c>
      <c r="F24" s="86">
        <v>192888</v>
      </c>
      <c r="G24" s="91">
        <f>Tabel5[[#This Row],[VENTILATSIOON (el)]]-F23</f>
        <v>1714</v>
      </c>
      <c r="H24" s="86"/>
      <c r="I24" s="91">
        <v>6623</v>
      </c>
      <c r="J24" s="87">
        <v>74</v>
      </c>
      <c r="K24" s="91">
        <f>Tabel5[[#This Row],[PÄIKE tootlus]]+Tabel5[[#This Row],[ÜLDINE (el)]]</f>
        <v>6697</v>
      </c>
      <c r="L24" s="86">
        <v>65.885999999999996</v>
      </c>
      <c r="M24" s="91">
        <f>Tabel5[[#This Row],[RADIAATORID (soe)]]-L23</f>
        <v>3.4479999999999933</v>
      </c>
      <c r="N24" s="86">
        <v>87.073999999999998</v>
      </c>
      <c r="O24" s="91">
        <f>Tabel5[[#This Row],[VENTILATSIOON (soe)]]-N23</f>
        <v>2.9939999999999998</v>
      </c>
      <c r="P24" s="86">
        <v>36.268000000000001</v>
      </c>
      <c r="Q24" s="91">
        <f>Tabel5[[#This Row],[VEE SOOJENDAMINE (soe)]]-P23</f>
        <v>0.90899999999999892</v>
      </c>
      <c r="R24" s="86">
        <f>Tabel5[[#This Row],[ÜLDINE SOE]]-(Tabel5[[#This Row],[RADIAATORID (soe)]]+Tabel5[[#This Row],[VENTILATSIOON (soe)]]+Tabel5[[#This Row],[VEE SOOJENDAMINE (soe)]])</f>
        <v>2006.297</v>
      </c>
      <c r="S24" s="91">
        <f>Tabel5[[#This Row],[PÕRANDAKÜTE (soe)]]-R23</f>
        <v>5.8939999999997781</v>
      </c>
      <c r="T24" s="86">
        <v>2195.5250000000001</v>
      </c>
      <c r="U24" s="91">
        <f>Tabel5[[#This Row],[ÜLDINE SOE]]-T23</f>
        <v>13.244999999999891</v>
      </c>
      <c r="V24" s="86">
        <v>2944</v>
      </c>
      <c r="W24" s="91">
        <f>Tabel5[[#This Row],[VESI (trass)]]-V23</f>
        <v>23</v>
      </c>
      <c r="X24" s="86">
        <v>160.63</v>
      </c>
      <c r="Y24" s="91">
        <f>Tabel5[[#This Row],[VESI (vihm) ]]-X23</f>
        <v>1.8100000000000023</v>
      </c>
      <c r="Z24" s="86">
        <v>125.727</v>
      </c>
      <c r="AA24" s="91">
        <f>Tabel5[[#This Row],[VESI (soe) ]]-Z23</f>
        <v>3.5420000000000016</v>
      </c>
    </row>
    <row r="25" spans="1:27" x14ac:dyDescent="0.35">
      <c r="A25" s="90" t="s">
        <v>93</v>
      </c>
      <c r="B25" s="86">
        <v>339</v>
      </c>
      <c r="C25" s="91">
        <f>Tabel5[[#This Row],[JÕUPESA 32A (el)]]-B24</f>
        <v>0</v>
      </c>
      <c r="D25" s="86">
        <v>10851</v>
      </c>
      <c r="E25" s="91">
        <f>Tabel5[[#This Row],[SOOJASÕLM (el)]]-D24</f>
        <v>142</v>
      </c>
      <c r="F25" s="86">
        <v>194588</v>
      </c>
      <c r="G25" s="91">
        <f>Tabel5[[#This Row],[VENTILATSIOON (el)]]-F24</f>
        <v>1700</v>
      </c>
      <c r="H25" s="86"/>
      <c r="I25" s="91">
        <v>6210</v>
      </c>
      <c r="J25" s="87">
        <v>10</v>
      </c>
      <c r="K25" s="91">
        <f>Tabel5[[#This Row],[PÄIKE tootlus]]+Tabel5[[#This Row],[ÜLDINE (el)]]</f>
        <v>6220</v>
      </c>
      <c r="L25" s="86">
        <v>71.394000000000005</v>
      </c>
      <c r="M25" s="91">
        <f>Tabel5[[#This Row],[RADIAATORID (soe)]]-L24</f>
        <v>5.5080000000000098</v>
      </c>
      <c r="N25" s="86">
        <v>91.885999999999996</v>
      </c>
      <c r="O25" s="91">
        <f>Tabel5[[#This Row],[VENTILATSIOON (soe)]]-N24</f>
        <v>4.8119999999999976</v>
      </c>
      <c r="P25" s="86">
        <v>37.143999999999998</v>
      </c>
      <c r="Q25" s="91">
        <f>Tabel5[[#This Row],[VEE SOOJENDAMINE (soe)]]-P24</f>
        <v>0.87599999999999767</v>
      </c>
      <c r="R25" s="86">
        <f>Tabel5[[#This Row],[ÜLDINE SOE]]-(Tabel5[[#This Row],[RADIAATORID (soe)]]+Tabel5[[#This Row],[VENTILATSIOON (soe)]]+Tabel5[[#This Row],[VEE SOOJENDAMINE (soe)]])</f>
        <v>2014.8879999999999</v>
      </c>
      <c r="S25" s="91">
        <f>Tabel5[[#This Row],[PÕRANDAKÜTE (soe)]]-R24</f>
        <v>8.5909999999998945</v>
      </c>
      <c r="T25" s="86">
        <v>2215.3119999999999</v>
      </c>
      <c r="U25" s="91">
        <f>Tabel5[[#This Row],[ÜLDINE SOE]]-T24</f>
        <v>19.786999999999807</v>
      </c>
      <c r="V25" s="86">
        <v>2955</v>
      </c>
      <c r="W25" s="91">
        <f>Tabel5[[#This Row],[VESI (trass)]]-V24</f>
        <v>11</v>
      </c>
      <c r="X25" s="86">
        <v>162.41</v>
      </c>
      <c r="Y25" s="91">
        <f>Tabel5[[#This Row],[VESI (vihm) ]]-X24</f>
        <v>1.7800000000000011</v>
      </c>
      <c r="Z25" s="86">
        <v>127.45</v>
      </c>
      <c r="AA25" s="91">
        <f>Tabel5[[#This Row],[VESI (soe) ]]-Z24</f>
        <v>1.722999999999999</v>
      </c>
    </row>
    <row r="26" spans="1:27" x14ac:dyDescent="0.35">
      <c r="A26" s="92" t="s">
        <v>94</v>
      </c>
      <c r="B26" s="86">
        <v>339</v>
      </c>
      <c r="C26" s="93">
        <f>Tabel5[[#This Row],[JÕUPESA 32A (el)]]-B25</f>
        <v>0</v>
      </c>
      <c r="D26" s="86">
        <v>11004</v>
      </c>
      <c r="E26" s="93">
        <f>Tabel5[[#This Row],[SOOJASÕLM (el)]]-D25</f>
        <v>153</v>
      </c>
      <c r="F26" s="86">
        <v>196400</v>
      </c>
      <c r="G26" s="93">
        <f>Tabel5[[#This Row],[VENTILATSIOON (el)]]-F25</f>
        <v>1812</v>
      </c>
      <c r="H26" s="86"/>
      <c r="I26" s="93">
        <v>6009</v>
      </c>
      <c r="J26" s="87">
        <v>1</v>
      </c>
      <c r="K26" s="93">
        <f>Tabel5[[#This Row],[PÄIKE tootlus]]+Tabel5[[#This Row],[ÜLDINE (el)]]</f>
        <v>6010</v>
      </c>
      <c r="L26" s="86">
        <v>78.171000000000006</v>
      </c>
      <c r="M26" s="93">
        <f>Tabel5[[#This Row],[RADIAATORID (soe)]]-L25</f>
        <v>6.777000000000001</v>
      </c>
      <c r="N26" s="86">
        <v>98.23</v>
      </c>
      <c r="O26" s="93">
        <f>Tabel5[[#This Row],[VENTILATSIOON (soe)]]-N25</f>
        <v>6.3440000000000083</v>
      </c>
      <c r="P26" s="86">
        <v>38.124000000000002</v>
      </c>
      <c r="Q26" s="93">
        <f>Tabel5[[#This Row],[VEE SOOJENDAMINE (soe)]]-P25</f>
        <v>0.98000000000000398</v>
      </c>
      <c r="R26" s="86">
        <f>Tabel5[[#This Row],[ÜLDINE SOE]]-(Tabel5[[#This Row],[RADIAATORID (soe)]]+Tabel5[[#This Row],[VENTILATSIOON (soe)]]+Tabel5[[#This Row],[VEE SOOJENDAMINE (soe)]])</f>
        <v>2025.31</v>
      </c>
      <c r="S26" s="93">
        <f>Tabel5[[#This Row],[PÕRANDAKÜTE (soe)]]-R25</f>
        <v>10.422000000000025</v>
      </c>
      <c r="T26" s="86">
        <v>2239.835</v>
      </c>
      <c r="U26" s="93">
        <f>Tabel5[[#This Row],[ÜLDINE SOE]]-T25</f>
        <v>24.523000000000138</v>
      </c>
      <c r="V26" s="86">
        <v>2970</v>
      </c>
      <c r="W26" s="93">
        <f>Tabel5[[#This Row],[VESI (trass)]]-V25</f>
        <v>15</v>
      </c>
      <c r="X26" s="86">
        <v>163.69999999999999</v>
      </c>
      <c r="Y26" s="93">
        <f>Tabel5[[#This Row],[VESI (vihm) ]]-X25</f>
        <v>1.289999999999992</v>
      </c>
      <c r="Z26" s="86">
        <v>130.37799999999999</v>
      </c>
      <c r="AA26" s="93">
        <f>Tabel5[[#This Row],[VESI (soe) ]]-Z25</f>
        <v>2.9279999999999831</v>
      </c>
    </row>
    <row r="27" spans="1:27" x14ac:dyDescent="0.35">
      <c r="A27" s="92" t="s">
        <v>95</v>
      </c>
      <c r="B27" s="86">
        <v>339</v>
      </c>
      <c r="C27" s="93">
        <f>Tabel5[[#This Row],[JÕUPESA 32A (el)]]-B26</f>
        <v>0</v>
      </c>
      <c r="D27" s="86">
        <v>11146</v>
      </c>
      <c r="E27" s="93">
        <f>Tabel5[[#This Row],[SOOJASÕLM (el)]]-D26</f>
        <v>142</v>
      </c>
      <c r="F27" s="86">
        <v>197761</v>
      </c>
      <c r="G27" s="93">
        <f>Tabel5[[#This Row],[VENTILATSIOON (el)]]-F26</f>
        <v>1361</v>
      </c>
      <c r="H27" s="86"/>
      <c r="I27" s="93">
        <v>4661</v>
      </c>
      <c r="J27" s="87">
        <v>18</v>
      </c>
      <c r="K27" s="93">
        <f>Tabel5[[#This Row],[PÄIKE tootlus]]+Tabel5[[#This Row],[ÜLDINE (el)]]</f>
        <v>4679</v>
      </c>
      <c r="L27" s="86">
        <v>84.453000000000003</v>
      </c>
      <c r="M27" s="93">
        <f>Tabel5[[#This Row],[RADIAATORID (soe)]]-L26</f>
        <v>6.2819999999999965</v>
      </c>
      <c r="N27" s="86">
        <v>103.027</v>
      </c>
      <c r="O27" s="93">
        <f>Tabel5[[#This Row],[VENTILATSIOON (soe)]]-N26</f>
        <v>4.796999999999997</v>
      </c>
      <c r="P27" s="86">
        <v>39.014000000000003</v>
      </c>
      <c r="Q27" s="93">
        <f>Tabel5[[#This Row],[VEE SOOJENDAMINE (soe)]]-P26</f>
        <v>0.89000000000000057</v>
      </c>
      <c r="R27" s="86">
        <f>Tabel5[[#This Row],[ÜLDINE SOE]]-(Tabel5[[#This Row],[RADIAATORID (soe)]]+Tabel5[[#This Row],[VENTILATSIOON (soe)]]+Tabel5[[#This Row],[VEE SOOJENDAMINE (soe)]])</f>
        <v>2035.6999999999998</v>
      </c>
      <c r="S27" s="93">
        <f>Tabel5[[#This Row],[PÕRANDAKÜTE (soe)]]-R26</f>
        <v>10.389999999999873</v>
      </c>
      <c r="T27" s="86">
        <v>2262.194</v>
      </c>
      <c r="U27" s="93">
        <f>Tabel5[[#This Row],[ÜLDINE SOE]]-T26</f>
        <v>22.358999999999924</v>
      </c>
      <c r="V27" s="86">
        <v>2988</v>
      </c>
      <c r="W27" s="93">
        <f>Tabel5[[#This Row],[VESI (trass)]]-V26</f>
        <v>18</v>
      </c>
      <c r="X27" s="86">
        <v>165.38</v>
      </c>
      <c r="Y27" s="93">
        <f>Tabel5[[#This Row],[VESI (vihm) ]]-X26</f>
        <v>1.6800000000000068</v>
      </c>
      <c r="Z27" s="86">
        <v>133.01900000000001</v>
      </c>
      <c r="AA27" s="93">
        <f>Tabel5[[#This Row],[VESI (soe) ]]-Z26</f>
        <v>2.6410000000000196</v>
      </c>
    </row>
    <row r="28" spans="1:27" x14ac:dyDescent="0.35">
      <c r="A28" s="92" t="s">
        <v>96</v>
      </c>
      <c r="B28" s="86">
        <v>339</v>
      </c>
      <c r="C28" s="93">
        <f>Tabel5[[#This Row],[JÕUPESA 32A (el)]]-B27</f>
        <v>0</v>
      </c>
      <c r="D28" s="86">
        <v>11286</v>
      </c>
      <c r="E28" s="93">
        <f>Tabel5[[#This Row],[SOOJASÕLM (el)]]-D27</f>
        <v>140</v>
      </c>
      <c r="F28" s="86">
        <v>198887</v>
      </c>
      <c r="G28" s="93">
        <f>Tabel5[[#This Row],[VENTILATSIOON (el)]]-F27</f>
        <v>1126</v>
      </c>
      <c r="H28" s="86"/>
      <c r="I28" s="93">
        <v>3452</v>
      </c>
      <c r="J28" s="87">
        <v>313</v>
      </c>
      <c r="K28" s="93">
        <f>Tabel5[[#This Row],[PÄIKE tootlus]]+Tabel5[[#This Row],[ÜLDINE (el)]]</f>
        <v>3765</v>
      </c>
      <c r="L28" s="86">
        <v>88.528000000000006</v>
      </c>
      <c r="M28" s="93">
        <f>Tabel5[[#This Row],[RADIAATORID (soe)]]-L27</f>
        <v>4.0750000000000028</v>
      </c>
      <c r="N28" s="86">
        <v>105.02</v>
      </c>
      <c r="O28" s="93">
        <f>Tabel5[[#This Row],[VENTILATSIOON (soe)]]-N27</f>
        <v>1.992999999999995</v>
      </c>
      <c r="P28" s="86">
        <v>39.932000000000002</v>
      </c>
      <c r="Q28" s="93">
        <f>Tabel5[[#This Row],[VEE SOOJENDAMINE (soe)]]-P27</f>
        <v>0.91799999999999926</v>
      </c>
      <c r="R28" s="86">
        <f>Tabel5[[#This Row],[ÜLDINE SOE]]-(Tabel5[[#This Row],[RADIAATORID (soe)]]+Tabel5[[#This Row],[VENTILATSIOON (soe)]]+Tabel5[[#This Row],[VEE SOOJENDAMINE (soe)]])</f>
        <v>2042.1480000000001</v>
      </c>
      <c r="S28" s="93">
        <f>Tabel5[[#This Row],[PÕRANDAKÜTE (soe)]]-R27</f>
        <v>6.4480000000003201</v>
      </c>
      <c r="T28" s="86">
        <v>2275.6280000000002</v>
      </c>
      <c r="U28" s="93">
        <f>Tabel5[[#This Row],[ÜLDINE SOE]]-T27</f>
        <v>13.434000000000196</v>
      </c>
      <c r="V28" s="86">
        <v>2995</v>
      </c>
      <c r="W28" s="93">
        <f>Tabel5[[#This Row],[VESI (trass)]]-V27</f>
        <v>7</v>
      </c>
      <c r="X28" s="86">
        <v>167.34</v>
      </c>
      <c r="Y28" s="93">
        <f>Tabel5[[#This Row],[VESI (vihm) ]]-X27</f>
        <v>1.960000000000008</v>
      </c>
      <c r="Z28" s="86">
        <v>134.601</v>
      </c>
      <c r="AA28" s="93">
        <f>Tabel5[[#This Row],[VESI (soe) ]]-Z27</f>
        <v>1.5819999999999936</v>
      </c>
    </row>
    <row r="29" spans="1:27" x14ac:dyDescent="0.35">
      <c r="A29" s="92" t="s">
        <v>97</v>
      </c>
      <c r="B29" s="86">
        <v>339</v>
      </c>
      <c r="C29" s="93">
        <f>Tabel5[[#This Row],[JÕUPESA 32A (el)]]-B28</f>
        <v>0</v>
      </c>
      <c r="D29" s="86">
        <v>11426</v>
      </c>
      <c r="E29" s="93">
        <f>Tabel5[[#This Row],[SOOJASÕLM (el)]]-D28</f>
        <v>140</v>
      </c>
      <c r="F29" s="86">
        <v>199888</v>
      </c>
      <c r="G29" s="93">
        <f>Tabel5[[#This Row],[VENTILATSIOON (el)]]-F28</f>
        <v>1001</v>
      </c>
      <c r="H29" s="86"/>
      <c r="I29" s="93">
        <v>2581</v>
      </c>
      <c r="J29" s="87">
        <v>620</v>
      </c>
      <c r="K29" s="93">
        <f>Tabel5[[#This Row],[PÄIKE tootlus]]+Tabel5[[#This Row],[ÜLDINE (el)]]</f>
        <v>3201</v>
      </c>
      <c r="L29" s="86">
        <v>90.742000000000004</v>
      </c>
      <c r="M29" s="93">
        <f>Tabel5[[#This Row],[RADIAATORID (soe)]]-L28</f>
        <v>2.2139999999999986</v>
      </c>
      <c r="N29" s="86">
        <v>105.30200000000001</v>
      </c>
      <c r="O29" s="93">
        <f>Tabel5[[#This Row],[VENTILATSIOON (soe)]]-N28</f>
        <v>0.28200000000001069</v>
      </c>
      <c r="P29" s="86">
        <v>40.866</v>
      </c>
      <c r="Q29" s="93">
        <f>Tabel5[[#This Row],[VEE SOOJENDAMINE (soe)]]-P28</f>
        <v>0.9339999999999975</v>
      </c>
      <c r="R29" s="86">
        <f>Tabel5[[#This Row],[ÜLDINE SOE]]-(Tabel5[[#This Row],[RADIAATORID (soe)]]+Tabel5[[#This Row],[VENTILATSIOON (soe)]]+Tabel5[[#This Row],[VEE SOOJENDAMINE (soe)]])</f>
        <v>2046.5060000000001</v>
      </c>
      <c r="S29" s="93">
        <f>Tabel5[[#This Row],[PÕRANDAKÜTE (soe)]]-R28</f>
        <v>4.3579999999999472</v>
      </c>
      <c r="T29" s="86">
        <v>2283.4160000000002</v>
      </c>
      <c r="U29" s="93">
        <f>Tabel5[[#This Row],[ÜLDINE SOE]]-T28</f>
        <v>7.7880000000000109</v>
      </c>
      <c r="V29" s="86">
        <v>3004</v>
      </c>
      <c r="W29" s="93">
        <f>Tabel5[[#This Row],[VESI (trass)]]-V28</f>
        <v>9</v>
      </c>
      <c r="X29" s="86">
        <v>172.64</v>
      </c>
      <c r="Y29" s="93">
        <f>Tabel5[[#This Row],[VESI (vihm) ]]-X28</f>
        <v>5.2999999999999829</v>
      </c>
      <c r="Z29" s="86">
        <v>136.59899999999999</v>
      </c>
      <c r="AA29" s="93">
        <f>Tabel5[[#This Row],[VESI (soe) ]]-Z28</f>
        <v>1.9979999999999905</v>
      </c>
    </row>
    <row r="30" spans="1:27" x14ac:dyDescent="0.35">
      <c r="A30" s="92" t="s">
        <v>86</v>
      </c>
      <c r="B30" s="86">
        <v>340</v>
      </c>
      <c r="C30" s="93">
        <f>Tabel5[[#This Row],[JÕUPESA 32A (el)]]-B29</f>
        <v>1</v>
      </c>
      <c r="D30" s="86">
        <v>11533</v>
      </c>
      <c r="E30" s="93">
        <f>Tabel5[[#This Row],[SOOJASÕLM (el)]]-D29</f>
        <v>107</v>
      </c>
      <c r="F30" s="86">
        <v>201187</v>
      </c>
      <c r="G30" s="93">
        <f>Tabel5[[#This Row],[VENTILATSIOON (el)]]-F29</f>
        <v>1299</v>
      </c>
      <c r="H30" s="86"/>
      <c r="I30" s="93">
        <v>3499</v>
      </c>
      <c r="J30" s="87">
        <v>665</v>
      </c>
      <c r="K30" s="93">
        <f>Tabel5[[#This Row],[PÄIKE tootlus]]+Tabel5[[#This Row],[ÜLDINE (el)]]</f>
        <v>4164</v>
      </c>
      <c r="L30" s="86">
        <v>91.78</v>
      </c>
      <c r="M30" s="93">
        <f>Tabel5[[#This Row],[RADIAATORID (soe)]]-L29</f>
        <v>1.0379999999999967</v>
      </c>
      <c r="N30" s="86">
        <v>105.408</v>
      </c>
      <c r="O30" s="93">
        <f>Tabel5[[#This Row],[VENTILATSIOON (soe)]]-N29</f>
        <v>0.10599999999999454</v>
      </c>
      <c r="P30" s="86">
        <v>41.709000000000003</v>
      </c>
      <c r="Q30" s="93">
        <f>Tabel5[[#This Row],[VEE SOOJENDAMINE (soe)]]-P29</f>
        <v>0.84300000000000352</v>
      </c>
      <c r="R30" s="86">
        <f>Tabel5[[#This Row],[ÜLDINE SOE]]-(Tabel5[[#This Row],[RADIAATORID (soe)]]+Tabel5[[#This Row],[VENTILATSIOON (soe)]]+Tabel5[[#This Row],[VEE SOOJENDAMINE (soe)]])</f>
        <v>2048.721</v>
      </c>
      <c r="S30" s="93">
        <f>Tabel5[[#This Row],[PÕRANDAKÜTE (soe)]]-R29</f>
        <v>2.2149999999999181</v>
      </c>
      <c r="T30" s="86">
        <v>2287.6179999999999</v>
      </c>
      <c r="U30" s="93">
        <f>Tabel5[[#This Row],[ÜLDINE SOE]]-T29</f>
        <v>4.2019999999997708</v>
      </c>
      <c r="V30" s="86">
        <v>3022</v>
      </c>
      <c r="W30" s="93">
        <f>Tabel5[[#This Row],[VESI (trass)]]-V29</f>
        <v>18</v>
      </c>
      <c r="X30" s="86">
        <v>175.92</v>
      </c>
      <c r="Y30" s="93">
        <f>Tabel5[[#This Row],[VESI (vihm) ]]-X29</f>
        <v>3.2800000000000011</v>
      </c>
      <c r="Z30" s="86">
        <v>138.852</v>
      </c>
      <c r="AA30" s="93">
        <f>Tabel5[[#This Row],[VESI (soe) ]]-Z29</f>
        <v>2.2530000000000143</v>
      </c>
    </row>
    <row r="31" spans="1:27" x14ac:dyDescent="0.35">
      <c r="A31" s="92" t="s">
        <v>87</v>
      </c>
      <c r="B31" s="86">
        <v>340</v>
      </c>
      <c r="C31" s="93">
        <f>Tabel5[[#This Row],[JÕUPESA 32A (el)]]-B30</f>
        <v>0</v>
      </c>
      <c r="D31" s="86">
        <v>11608</v>
      </c>
      <c r="E31" s="93">
        <f>Tabel5[[#This Row],[SOOJASÕLM (el)]]-D30</f>
        <v>75</v>
      </c>
      <c r="F31" s="86">
        <v>207236</v>
      </c>
      <c r="G31" s="93">
        <f>Tabel5[[#This Row],[VENTILATSIOON (el)]]-F30</f>
        <v>6049</v>
      </c>
      <c r="H31" s="86"/>
      <c r="I31" s="93">
        <v>5243</v>
      </c>
      <c r="J31" s="87">
        <v>932</v>
      </c>
      <c r="K31" s="93">
        <f>Tabel5[[#This Row],[PÄIKE tootlus]]+Tabel5[[#This Row],[ÜLDINE (el)]]</f>
        <v>6175</v>
      </c>
      <c r="L31" s="86">
        <v>91.807000000000002</v>
      </c>
      <c r="M31" s="93">
        <f>Tabel5[[#This Row],[RADIAATORID (soe)]]-L30</f>
        <v>2.7000000000001023E-2</v>
      </c>
      <c r="N31" s="86">
        <v>105.408</v>
      </c>
      <c r="O31" s="93">
        <f>Tabel5[[#This Row],[VENTILATSIOON (soe)]]-N30</f>
        <v>0</v>
      </c>
      <c r="P31" s="86">
        <v>42.953000000000003</v>
      </c>
      <c r="Q31" s="93">
        <f>Tabel5[[#This Row],[VEE SOOJENDAMINE (soe)]]-P30</f>
        <v>1.2439999999999998</v>
      </c>
      <c r="R31" s="86">
        <f>Tabel5[[#This Row],[ÜLDINE SOE]]-(Tabel5[[#This Row],[RADIAATORID (soe)]]+Tabel5[[#This Row],[VENTILATSIOON (soe)]]+Tabel5[[#This Row],[VEE SOOJENDAMINE (soe)]])</f>
        <v>2049.6569999999997</v>
      </c>
      <c r="S31" s="93">
        <f>Tabel5[[#This Row],[PÕRANDAKÜTE (soe)]]-R30</f>
        <v>0.93599999999969441</v>
      </c>
      <c r="T31" s="86">
        <v>2289.8249999999998</v>
      </c>
      <c r="U31" s="93">
        <f>Tabel5[[#This Row],[ÜLDINE SOE]]-T30</f>
        <v>2.2069999999998799</v>
      </c>
      <c r="V31" s="86">
        <v>3059</v>
      </c>
      <c r="W31" s="93">
        <f>Tabel5[[#This Row],[VESI (trass)]]-V30</f>
        <v>37</v>
      </c>
      <c r="X31" s="86">
        <v>184.53</v>
      </c>
      <c r="Y31" s="93">
        <f>Tabel5[[#This Row],[VESI (vihm) ]]-X30</f>
        <v>8.6100000000000136</v>
      </c>
      <c r="Z31" s="86">
        <v>142.44</v>
      </c>
      <c r="AA31" s="93">
        <f>Tabel5[[#This Row],[VESI (soe) ]]-Z30</f>
        <v>3.5879999999999939</v>
      </c>
    </row>
    <row r="32" spans="1:27" x14ac:dyDescent="0.35">
      <c r="A32" s="92" t="s">
        <v>98</v>
      </c>
      <c r="B32" s="86">
        <v>340</v>
      </c>
      <c r="C32" s="93">
        <f>Tabel5[[#This Row],[JÕUPESA 32A (el)]]-B31</f>
        <v>0</v>
      </c>
      <c r="D32" s="86">
        <v>11628</v>
      </c>
      <c r="E32" s="93">
        <f>Tabel5[[#This Row],[SOOJASÕLM (el)]]-D31</f>
        <v>20</v>
      </c>
      <c r="F32" s="86">
        <v>208680</v>
      </c>
      <c r="G32" s="93">
        <f>Tabel5[[#This Row],[VENTILATSIOON (el)]]-F31</f>
        <v>1444</v>
      </c>
      <c r="H32" s="86"/>
      <c r="I32" s="93">
        <v>5817</v>
      </c>
      <c r="J32" s="87">
        <v>889</v>
      </c>
      <c r="K32" s="93">
        <f>Tabel5[[#This Row],[PÄIKE tootlus]]+Tabel5[[#This Row],[ÜLDINE (el)]]</f>
        <v>6706</v>
      </c>
      <c r="L32" s="86">
        <v>91.807000000000002</v>
      </c>
      <c r="M32" s="93">
        <f>Tabel5[[#This Row],[RADIAATORID (soe)]]-L31</f>
        <v>0</v>
      </c>
      <c r="N32" s="86">
        <v>105.40900000000001</v>
      </c>
      <c r="O32" s="93">
        <f>Tabel5[[#This Row],[VENTILATSIOON (soe)]]-N31</f>
        <v>1.0000000000047748E-3</v>
      </c>
      <c r="P32" s="86">
        <v>43.314</v>
      </c>
      <c r="Q32" s="93">
        <f>Tabel5[[#This Row],[VEE SOOJENDAMINE (soe)]]-P31</f>
        <v>0.3609999999999971</v>
      </c>
      <c r="R32" s="86">
        <f>Tabel5[[#This Row],[ÜLDINE SOE]]-(Tabel5[[#This Row],[RADIAATORID (soe)]]+Tabel5[[#This Row],[VENTILATSIOON (soe)]]+Tabel5[[#This Row],[VEE SOOJENDAMINE (soe)]])</f>
        <v>2049.4699999999998</v>
      </c>
      <c r="S32" s="93">
        <f>Tabel5[[#This Row],[PÕRANDAKÜTE (soe)]]-R31</f>
        <v>-0.18699999999989814</v>
      </c>
      <c r="T32" s="86">
        <v>2290</v>
      </c>
      <c r="U32" s="93">
        <f>Tabel5[[#This Row],[ÜLDINE SOE]]-T31</f>
        <v>0.1750000000001819</v>
      </c>
      <c r="V32" s="86">
        <v>3062</v>
      </c>
      <c r="W32" s="93">
        <f>Tabel5[[#This Row],[VESI (trass)]]-V31</f>
        <v>3</v>
      </c>
      <c r="X32" s="86">
        <v>187.23</v>
      </c>
      <c r="Y32" s="93">
        <f>Tabel5[[#This Row],[VESI (vihm) ]]-X31</f>
        <v>2.6999999999999886</v>
      </c>
      <c r="Z32" s="86">
        <v>142.672</v>
      </c>
      <c r="AA32" s="93">
        <f>Tabel5[[#This Row],[VESI (soe) ]]-Z31</f>
        <v>0.23199999999999932</v>
      </c>
    </row>
    <row r="33" spans="1:31" x14ac:dyDescent="0.35">
      <c r="A33" s="92" t="s">
        <v>89</v>
      </c>
      <c r="B33" s="86">
        <v>340</v>
      </c>
      <c r="C33" s="93">
        <f>Tabel5[[#This Row],[JÕUPESA 32A (el)]]-B32</f>
        <v>0</v>
      </c>
      <c r="D33" s="86">
        <v>11721</v>
      </c>
      <c r="E33" s="93">
        <f>Tabel5[[#This Row],[SOOJASÕLM (el)]]-D32</f>
        <v>93</v>
      </c>
      <c r="F33" s="86">
        <v>211158</v>
      </c>
      <c r="G33" s="93">
        <f>Tabel5[[#This Row],[VENTILATSIOON (el)]]-F32</f>
        <v>2478</v>
      </c>
      <c r="H33" s="86"/>
      <c r="I33" s="93">
        <v>4876</v>
      </c>
      <c r="J33" s="87">
        <v>509</v>
      </c>
      <c r="K33" s="93">
        <f>Tabel5[[#This Row],[PÄIKE tootlus]]+Tabel5[[#This Row],[ÜLDINE (el)]]</f>
        <v>5385</v>
      </c>
      <c r="L33" s="86">
        <v>92.072000000000003</v>
      </c>
      <c r="M33" s="93">
        <f>Tabel5[[#This Row],[RADIAATORID (soe)]]-L32</f>
        <v>0.26500000000000057</v>
      </c>
      <c r="N33" s="86">
        <v>105.461</v>
      </c>
      <c r="O33" s="93">
        <f>Tabel5[[#This Row],[VENTILATSIOON (soe)]]-N32</f>
        <v>5.1999999999992497E-2</v>
      </c>
      <c r="P33" s="86">
        <v>44.204000000000001</v>
      </c>
      <c r="Q33" s="93">
        <f>Tabel5[[#This Row],[VEE SOOJENDAMINE (soe)]]-P32</f>
        <v>0.89000000000000057</v>
      </c>
      <c r="R33" s="86">
        <f>Tabel5[[#This Row],[ÜLDINE SOE]]-(Tabel5[[#This Row],[RADIAATORID (soe)]]+Tabel5[[#This Row],[VENTILATSIOON (soe)]]+Tabel5[[#This Row],[VEE SOOJENDAMINE (soe)]])</f>
        <v>2051.4650000000001</v>
      </c>
      <c r="S33" s="93">
        <f>Tabel5[[#This Row],[PÕRANDAKÜTE (soe)]]-R32</f>
        <v>1.9950000000003456</v>
      </c>
      <c r="T33" s="86">
        <v>2293.2020000000002</v>
      </c>
      <c r="U33" s="93">
        <f>Tabel5[[#This Row],[ÜLDINE SOE]]-T32</f>
        <v>3.2020000000002256</v>
      </c>
      <c r="V33" s="86">
        <v>3084</v>
      </c>
      <c r="W33" s="93">
        <f>Tabel5[[#This Row],[VESI (trass)]]-V32</f>
        <v>22</v>
      </c>
      <c r="X33" s="86">
        <v>191.11</v>
      </c>
      <c r="Y33" s="93">
        <f>Tabel5[[#This Row],[VESI (vihm) ]]-X32</f>
        <v>3.8800000000000239</v>
      </c>
      <c r="Z33" s="86">
        <v>144.96100000000001</v>
      </c>
      <c r="AA33" s="93">
        <f>Tabel5[[#This Row],[VESI (soe) ]]-Z32</f>
        <v>2.2890000000000157</v>
      </c>
    </row>
    <row r="34" spans="1:31" x14ac:dyDescent="0.35">
      <c r="A34" s="92" t="s">
        <v>90</v>
      </c>
      <c r="B34" s="86">
        <v>349</v>
      </c>
      <c r="C34" s="93">
        <f>Tabel5[[#This Row],[JÕUPESA 32A (el)]]-B33</f>
        <v>9</v>
      </c>
      <c r="D34" s="86">
        <v>11836</v>
      </c>
      <c r="E34" s="93">
        <f>Tabel5[[#This Row],[SOOJASÕLM (el)]]-D33</f>
        <v>115</v>
      </c>
      <c r="F34" s="86">
        <v>213479</v>
      </c>
      <c r="G34" s="93">
        <f>Tabel5[[#This Row],[VENTILATSIOON (el)]]-F33</f>
        <v>2321</v>
      </c>
      <c r="H34" s="86"/>
      <c r="I34" s="93">
        <v>5074</v>
      </c>
      <c r="J34" s="87">
        <v>404</v>
      </c>
      <c r="K34" s="93">
        <f>Tabel5[[#This Row],[PÄIKE tootlus]]+Tabel5[[#This Row],[ÜLDINE (el)]]</f>
        <v>5478</v>
      </c>
      <c r="L34" s="86">
        <v>93.402000000000001</v>
      </c>
      <c r="M34" s="93">
        <f>Tabel5[[#This Row],[RADIAATORID (soe)]]-L33</f>
        <v>1.3299999999999983</v>
      </c>
      <c r="N34" s="86">
        <v>106.905</v>
      </c>
      <c r="O34" s="93">
        <f>Tabel5[[#This Row],[VENTILATSIOON (soe)]]-N33</f>
        <v>1.4440000000000026</v>
      </c>
      <c r="P34" s="86">
        <v>45.063000000000002</v>
      </c>
      <c r="Q34" s="93">
        <f>Tabel5[[#This Row],[VEE SOOJENDAMINE (soe)]]-P33</f>
        <v>0.85900000000000176</v>
      </c>
      <c r="R34" s="86">
        <f>Tabel5[[#This Row],[ÜLDINE SOE]]-(Tabel5[[#This Row],[RADIAATORID (soe)]]+Tabel5[[#This Row],[VENTILATSIOON (soe)]]+Tabel5[[#This Row],[VEE SOOJENDAMINE (soe)]])</f>
        <v>2053.6260000000002</v>
      </c>
      <c r="S34" s="93">
        <f>Tabel5[[#This Row],[PÕRANDAKÜTE (soe)]]-R33</f>
        <v>2.1610000000000582</v>
      </c>
      <c r="T34" s="86">
        <v>2298.9960000000001</v>
      </c>
      <c r="U34" s="93">
        <f>Tabel5[[#This Row],[ÜLDINE SOE]]-T33</f>
        <v>5.793999999999869</v>
      </c>
      <c r="V34" s="86">
        <v>3106</v>
      </c>
      <c r="W34" s="93">
        <f>Tabel5[[#This Row],[VESI (trass)]]-V33</f>
        <v>22</v>
      </c>
      <c r="X34" s="86">
        <v>194.66</v>
      </c>
      <c r="Y34" s="93">
        <f>Tabel5[[#This Row],[VESI (vihm) ]]-X33</f>
        <v>3.5499999999999829</v>
      </c>
      <c r="Z34" s="86">
        <v>147.85499999999999</v>
      </c>
      <c r="AA34" s="93">
        <f>Tabel5[[#This Row],[VESI (soe) ]]-Z33</f>
        <v>2.893999999999977</v>
      </c>
    </row>
    <row r="35" spans="1:31" x14ac:dyDescent="0.35">
      <c r="A35" s="92" t="s">
        <v>91</v>
      </c>
      <c r="B35" s="86">
        <v>349</v>
      </c>
      <c r="C35" s="94">
        <f>Tabel5[[#This Row],[JÕUPESA 32A (el)]]-B34</f>
        <v>0</v>
      </c>
      <c r="D35" s="86">
        <v>11968</v>
      </c>
      <c r="E35" s="93">
        <f>Tabel5[[#This Row],[SOOJASÕLM (el)]]-D34</f>
        <v>132</v>
      </c>
      <c r="F35" s="86">
        <v>215530</v>
      </c>
      <c r="G35" s="93">
        <f>Tabel5[[#This Row],[VENTILATSIOON (el)]]-F34</f>
        <v>2051</v>
      </c>
      <c r="H35" s="77"/>
      <c r="I35" s="93">
        <v>5282</v>
      </c>
      <c r="J35" s="87">
        <v>303</v>
      </c>
      <c r="K35" s="94">
        <f>Tabel5[[#This Row],[PÄIKE tootlus]]+Tabel5[[#This Row],[ÜLDINE (el)]]</f>
        <v>5585</v>
      </c>
      <c r="L35" s="86">
        <v>95.853999999999999</v>
      </c>
      <c r="M35" s="93">
        <f>Tabel5[[#This Row],[RADIAATORID (soe)]]-L34</f>
        <v>2.4519999999999982</v>
      </c>
      <c r="N35" s="86">
        <v>109.47499999999999</v>
      </c>
      <c r="O35" s="94">
        <f>Tabel5[[#This Row],[VENTILATSIOON (soe)]]-N34</f>
        <v>2.5699999999999932</v>
      </c>
      <c r="P35" s="86">
        <v>46.082000000000001</v>
      </c>
      <c r="Q35" s="93">
        <f>Tabel5[[#This Row],[VEE SOOJENDAMINE (soe)]]-P34</f>
        <v>1.0189999999999984</v>
      </c>
      <c r="R35" s="88">
        <f>Tabel5[[#This Row],[ÜLDINE SOE]]-(Tabel5[[#This Row],[RADIAATORID (soe)]]+Tabel5[[#This Row],[VENTILATSIOON (soe)]]+Tabel5[[#This Row],[VEE SOOJENDAMINE (soe)]])</f>
        <v>2056.9919999999997</v>
      </c>
      <c r="S35" s="93">
        <f>Tabel5[[#This Row],[PÕRANDAKÜTE (soe)]]-R34</f>
        <v>3.3659999999995307</v>
      </c>
      <c r="T35" s="86">
        <v>2308.4029999999998</v>
      </c>
      <c r="U35" s="93">
        <f>Tabel5[[#This Row],[ÜLDINE SOE]]-T34</f>
        <v>9.406999999999698</v>
      </c>
      <c r="V35" s="77">
        <v>3128</v>
      </c>
      <c r="W35" s="93">
        <f>Tabel5[[#This Row],[VESI (trass)]]-V34</f>
        <v>22</v>
      </c>
      <c r="X35" s="77">
        <v>200.05</v>
      </c>
      <c r="Y35" s="93">
        <f>Tabel5[[#This Row],[VESI (vihm) ]]-X34</f>
        <v>5.3900000000000148</v>
      </c>
      <c r="Z35" s="77">
        <v>153.30000000000001</v>
      </c>
      <c r="AA35" s="93">
        <f>Tabel5[[#This Row],[VESI (soe) ]]-Z34</f>
        <v>5.4450000000000216</v>
      </c>
      <c r="AB35" s="77"/>
      <c r="AC35" s="77"/>
      <c r="AD35" s="77"/>
      <c r="AE35" s="77"/>
    </row>
    <row r="36" spans="1:31" x14ac:dyDescent="0.35">
      <c r="A36" s="92" t="s">
        <v>92</v>
      </c>
      <c r="B36" s="86">
        <v>349</v>
      </c>
      <c r="C36" s="93">
        <f>Tabel5[[#This Row],[JÕUPESA 32A (el)]]-B34</f>
        <v>0</v>
      </c>
      <c r="D36" s="86">
        <v>12126</v>
      </c>
      <c r="E36" s="93">
        <f>Tabel5[[#This Row],[SOOJASÕLM (el)]]-D35</f>
        <v>158</v>
      </c>
      <c r="F36" s="86">
        <v>217495</v>
      </c>
      <c r="G36" s="93">
        <f>Tabel5[[#This Row],[VENTILATSIOON (el)]]-F35</f>
        <v>1965</v>
      </c>
      <c r="H36" s="86"/>
      <c r="I36" s="93">
        <v>6616</v>
      </c>
      <c r="J36" s="87">
        <v>76</v>
      </c>
      <c r="K36" s="93">
        <f>Tabel5[[#This Row],[PÄIKE tootlus]]+Tabel5[[#This Row],[ÜLDINE (el)]]</f>
        <v>6692</v>
      </c>
      <c r="L36" s="86">
        <v>101.443</v>
      </c>
      <c r="M36" s="93">
        <f>Tabel5[[#This Row],[RADIAATORID (soe)]]-L35</f>
        <v>5.5889999999999986</v>
      </c>
      <c r="N36" s="86">
        <v>114.42400000000001</v>
      </c>
      <c r="O36" s="93">
        <f>Tabel5[[#This Row],[VENTILATSIOON (soe)]]-N34</f>
        <v>7.5190000000000055</v>
      </c>
      <c r="P36" s="86">
        <v>47.167999999999999</v>
      </c>
      <c r="Q36" s="93">
        <f>Tabel5[[#This Row],[VEE SOOJENDAMINE (soe)]]-P35</f>
        <v>1.0859999999999985</v>
      </c>
      <c r="R36" s="86">
        <f>Tabel5[[#This Row],[ÜLDINE SOE]]-(Tabel5[[#This Row],[RADIAATORID (soe)]]+Tabel5[[#This Row],[VENTILATSIOON (soe)]]+Tabel5[[#This Row],[VEE SOOJENDAMINE (soe)]])</f>
        <v>2064.8700000000003</v>
      </c>
      <c r="S36" s="93">
        <f>Tabel5[[#This Row],[PÕRANDAKÜTE (soe)]]-R35</f>
        <v>7.8780000000006112</v>
      </c>
      <c r="T36" s="86">
        <v>2327.9050000000002</v>
      </c>
      <c r="U36" s="93">
        <f>Tabel5[[#This Row],[ÜLDINE SOE]]-T35</f>
        <v>19.502000000000407</v>
      </c>
      <c r="V36" s="86">
        <v>3150</v>
      </c>
      <c r="W36" s="93">
        <f>Tabel5[[#This Row],[VESI (trass)]]-V35</f>
        <v>22</v>
      </c>
      <c r="X36" s="86">
        <v>202.8</v>
      </c>
      <c r="Y36" s="93">
        <f>Tabel5[[#This Row],[VESI (vihm) ]]-X35</f>
        <v>2.75</v>
      </c>
      <c r="Z36" s="86">
        <v>157.03800000000001</v>
      </c>
      <c r="AA36" s="93">
        <f>Tabel5[[#This Row],[VESI (soe) ]]-Z35</f>
        <v>3.7379999999999995</v>
      </c>
    </row>
    <row r="37" spans="1:31" x14ac:dyDescent="0.35">
      <c r="A37" s="92" t="s">
        <v>93</v>
      </c>
      <c r="B37" s="86">
        <v>349</v>
      </c>
      <c r="C37" s="93">
        <f>Tabel5[[#This Row],[JÕUPESA 32A (el)]]-B36</f>
        <v>0</v>
      </c>
      <c r="D37" s="86">
        <v>12296</v>
      </c>
      <c r="E37" s="93">
        <f>Tabel5[[#This Row],[SOOJASÕLM (el)]]-D36</f>
        <v>170</v>
      </c>
      <c r="F37" s="86">
        <v>218826</v>
      </c>
      <c r="G37" s="93">
        <f>Tabel5[[#This Row],[VENTILATSIOON (el)]]-F36</f>
        <v>1331</v>
      </c>
      <c r="H37" s="86"/>
      <c r="I37" s="93">
        <v>6909</v>
      </c>
      <c r="J37" s="87">
        <v>1</v>
      </c>
      <c r="K37" s="93">
        <f>Tabel5[[#This Row],[PÄIKE tootlus]]+Tabel5[[#This Row],[ÜLDINE (el)]]</f>
        <v>6910</v>
      </c>
      <c r="L37" s="86">
        <v>107.925</v>
      </c>
      <c r="M37" s="93">
        <f>Tabel5[[#This Row],[RADIAATORID (soe)]]-L36</f>
        <v>6.4819999999999993</v>
      </c>
      <c r="N37" s="86">
        <v>119.83499999999999</v>
      </c>
      <c r="O37" s="93">
        <f>Tabel5[[#This Row],[VENTILATSIOON (soe)]]-N36</f>
        <v>5.4109999999999872</v>
      </c>
      <c r="P37" s="86">
        <v>48.051000000000002</v>
      </c>
      <c r="Q37" s="93">
        <f>Tabel5[[#This Row],[VEE SOOJENDAMINE (soe)]]-P36</f>
        <v>0.88300000000000267</v>
      </c>
      <c r="R37" s="86">
        <f>Tabel5[[#This Row],[ÜLDINE SOE]]-(Tabel5[[#This Row],[RADIAATORID (soe)]]+Tabel5[[#This Row],[VENTILATSIOON (soe)]]+Tabel5[[#This Row],[VEE SOOJENDAMINE (soe)]])</f>
        <v>2073.91</v>
      </c>
      <c r="S37" s="93">
        <f>Tabel5[[#This Row],[PÕRANDAKÜTE (soe)]]-R36</f>
        <v>9.0399999999995089</v>
      </c>
      <c r="T37" s="86">
        <v>2349.721</v>
      </c>
      <c r="U37" s="93">
        <f>Tabel5[[#This Row],[ÜLDINE SOE]]-T36</f>
        <v>21.815999999999804</v>
      </c>
      <c r="V37" s="86">
        <v>3167</v>
      </c>
      <c r="W37" s="93">
        <f>Tabel5[[#This Row],[VESI (trass)]]-V36</f>
        <v>17</v>
      </c>
      <c r="X37" s="86">
        <v>203.96</v>
      </c>
      <c r="Y37" s="93">
        <f>Tabel5[[#This Row],[VESI (vihm) ]]-X36</f>
        <v>1.1599999999999966</v>
      </c>
      <c r="Z37" s="86">
        <v>159.96600000000001</v>
      </c>
      <c r="AA37" s="93">
        <f>Tabel5[[#This Row],[VESI (soe) ]]-Z36</f>
        <v>2.9279999999999973</v>
      </c>
    </row>
    <row r="38" spans="1:31" x14ac:dyDescent="0.35">
      <c r="A38" s="95" t="s">
        <v>94</v>
      </c>
      <c r="C38" s="96">
        <f>Tabel5[[#This Row],[JÕUPESA 32A (el)]]-B37</f>
        <v>-349</v>
      </c>
      <c r="E38" s="96">
        <f>Tabel5[[#This Row],[SOOJASÕLM (el)]]-D37</f>
        <v>-12296</v>
      </c>
      <c r="G38" s="96">
        <f>Tabel5[[#This Row],[VENTILATSIOON (el)]]-F37</f>
        <v>-218826</v>
      </c>
      <c r="H38" s="60"/>
      <c r="I38" s="97">
        <f>Tabel5[[#This Row],[ÜLDELEKTER]]-H37</f>
        <v>0</v>
      </c>
      <c r="J38" s="87"/>
      <c r="K38" s="96">
        <f>Tabel5[[#This Row],[PÄIKE tootlus]]+Tabel5[[#This Row],[ÜLDINE (el)]]</f>
        <v>0</v>
      </c>
      <c r="M38" s="96">
        <f>Tabel5[[#This Row],[RADIAATORID (soe)]]-L37</f>
        <v>-107.925</v>
      </c>
      <c r="O38" s="96">
        <f>Tabel5[[#This Row],[VENTILATSIOON (soe)]]-N37</f>
        <v>-119.83499999999999</v>
      </c>
      <c r="Q38" s="96">
        <f>Tabel5[[#This Row],[VEE SOOJENDAMINE (soe)]]-P37</f>
        <v>-48.051000000000002</v>
      </c>
      <c r="R38" s="86">
        <f>Tabel5[[#This Row],[ÜLDINE SOE]]-(Tabel5[[#This Row],[RADIAATORID (soe)]]+Tabel5[[#This Row],[VENTILATSIOON (soe)]]+Tabel5[[#This Row],[VEE SOOJENDAMINE (soe)]])</f>
        <v>0</v>
      </c>
      <c r="S38" s="96">
        <f>Tabel5[[#This Row],[PÕRANDAKÜTE (soe)]]-R37</f>
        <v>-2073.91</v>
      </c>
      <c r="U38" s="96">
        <f>Tabel5[[#This Row],[ÜLDINE SOE]]-T37</f>
        <v>-2349.721</v>
      </c>
      <c r="V38" s="60"/>
      <c r="W38" s="96">
        <f>Tabel5[[#This Row],[VESI (trass)]]-V37</f>
        <v>-3167</v>
      </c>
      <c r="X38" s="60"/>
      <c r="Y38" s="96">
        <f>Tabel5[[#This Row],[VESI (vihm) ]]-X37</f>
        <v>-203.96</v>
      </c>
      <c r="Z38" s="60"/>
      <c r="AA38" s="98">
        <f>Tabel5[[#This Row],[VESI (soe) ]]-Z37</f>
        <v>-159.96600000000001</v>
      </c>
      <c r="AB38" s="60"/>
      <c r="AC38" s="60"/>
      <c r="AD38" s="60"/>
      <c r="AE38" s="60"/>
    </row>
    <row r="39" spans="1:31" x14ac:dyDescent="0.35">
      <c r="A39" s="95" t="s">
        <v>95</v>
      </c>
      <c r="C39" s="96">
        <f>Tabel5[[#This Row],[JÕUPESA 32A (el)]]-B38</f>
        <v>0</v>
      </c>
      <c r="E39" s="96">
        <f>Tabel5[[#This Row],[SOOJASÕLM (el)]]-D38</f>
        <v>0</v>
      </c>
      <c r="G39" s="96">
        <f>Tabel5[[#This Row],[VENTILATSIOON (el)]]-F38</f>
        <v>0</v>
      </c>
      <c r="H39" s="60"/>
      <c r="I39" s="97">
        <f>Tabel5[[#This Row],[ÜLDELEKTER]]-H38</f>
        <v>0</v>
      </c>
      <c r="J39" s="87"/>
      <c r="K39" s="96">
        <f>Tabel5[[#This Row],[PÄIKE tootlus]]+Tabel5[[#This Row],[ÜLDINE (el)]]</f>
        <v>0</v>
      </c>
      <c r="M39" s="96">
        <f>Tabel5[[#This Row],[RADIAATORID (soe)]]-L38</f>
        <v>0</v>
      </c>
      <c r="O39" s="96">
        <f>Tabel5[[#This Row],[VENTILATSIOON (soe)]]-N38</f>
        <v>0</v>
      </c>
      <c r="Q39" s="96">
        <f>Tabel5[[#This Row],[VEE SOOJENDAMINE (soe)]]-P38</f>
        <v>0</v>
      </c>
      <c r="R39" s="86">
        <f>Tabel5[[#This Row],[ÜLDINE SOE]]-(Tabel5[[#This Row],[RADIAATORID (soe)]]+Tabel5[[#This Row],[VENTILATSIOON (soe)]]+Tabel5[[#This Row],[VEE SOOJENDAMINE (soe)]])</f>
        <v>0</v>
      </c>
      <c r="S39" s="96">
        <f>Tabel5[[#This Row],[PÕRANDAKÜTE (soe)]]-R38</f>
        <v>0</v>
      </c>
      <c r="U39" s="96">
        <f>Tabel5[[#This Row],[ÜLDINE SOE]]-T38</f>
        <v>0</v>
      </c>
      <c r="V39" s="60"/>
      <c r="W39" s="96">
        <f>Tabel5[[#This Row],[VESI (trass)]]-V38</f>
        <v>0</v>
      </c>
      <c r="X39" s="60"/>
      <c r="Y39" s="96">
        <f>Tabel5[[#This Row],[VESI (vihm) ]]-X38</f>
        <v>0</v>
      </c>
      <c r="Z39" s="60"/>
      <c r="AA39" s="98">
        <f>Tabel5[[#This Row],[VESI (soe) ]]-Z38</f>
        <v>0</v>
      </c>
      <c r="AB39" s="60"/>
      <c r="AC39" s="60"/>
      <c r="AD39" s="60"/>
      <c r="AE39" s="60"/>
    </row>
    <row r="40" spans="1:31" x14ac:dyDescent="0.35">
      <c r="A40" s="95" t="s">
        <v>96</v>
      </c>
      <c r="C40" s="96">
        <f>Tabel5[[#This Row],[JÕUPESA 32A (el)]]-B39</f>
        <v>0</v>
      </c>
      <c r="E40" s="96">
        <f>Tabel5[[#This Row],[SOOJASÕLM (el)]]-D39</f>
        <v>0</v>
      </c>
      <c r="G40" s="96">
        <f>Tabel5[[#This Row],[VENTILATSIOON (el)]]-F39</f>
        <v>0</v>
      </c>
      <c r="H40" s="60"/>
      <c r="I40" s="97">
        <f>Tabel5[[#This Row],[ÜLDELEKTER]]-H39</f>
        <v>0</v>
      </c>
      <c r="J40" s="87"/>
      <c r="K40" s="96">
        <f>Tabel5[[#This Row],[PÄIKE tootlus]]+Tabel5[[#This Row],[ÜLDINE (el)]]</f>
        <v>0</v>
      </c>
      <c r="M40" s="96">
        <f>Tabel5[[#This Row],[RADIAATORID (soe)]]-L39</f>
        <v>0</v>
      </c>
      <c r="O40" s="96">
        <f>Tabel5[[#This Row],[VENTILATSIOON (soe)]]-N39</f>
        <v>0</v>
      </c>
      <c r="Q40" s="96">
        <f>Tabel5[[#This Row],[VEE SOOJENDAMINE (soe)]]-P39</f>
        <v>0</v>
      </c>
      <c r="R40" s="86">
        <f>Tabel5[[#This Row],[ÜLDINE SOE]]-(Tabel5[[#This Row],[RADIAATORID (soe)]]+Tabel5[[#This Row],[VENTILATSIOON (soe)]]+Tabel5[[#This Row],[VEE SOOJENDAMINE (soe)]])</f>
        <v>0</v>
      </c>
      <c r="S40" s="96">
        <f>Tabel5[[#This Row],[PÕRANDAKÜTE (soe)]]-R39</f>
        <v>0</v>
      </c>
      <c r="U40" s="96">
        <f>Tabel5[[#This Row],[ÜLDINE SOE]]-T39</f>
        <v>0</v>
      </c>
      <c r="V40" s="60"/>
      <c r="W40" s="96">
        <f>Tabel5[[#This Row],[VESI (trass)]]-V39</f>
        <v>0</v>
      </c>
      <c r="X40" s="60"/>
      <c r="Y40" s="96">
        <f>Tabel5[[#This Row],[VESI (vihm) ]]-X39</f>
        <v>0</v>
      </c>
      <c r="Z40" s="60"/>
      <c r="AA40" s="98">
        <f>Tabel5[[#This Row],[VESI (soe) ]]-Z39</f>
        <v>0</v>
      </c>
      <c r="AB40" s="60"/>
      <c r="AC40" s="60"/>
      <c r="AD40" s="60"/>
      <c r="AE40" s="60"/>
    </row>
    <row r="41" spans="1:31" x14ac:dyDescent="0.35">
      <c r="A41" s="95" t="s">
        <v>97</v>
      </c>
      <c r="C41" s="96">
        <f>Tabel5[[#This Row],[JÕUPESA 32A (el)]]-B40</f>
        <v>0</v>
      </c>
      <c r="E41" s="96">
        <f>Tabel5[[#This Row],[SOOJASÕLM (el)]]-D40</f>
        <v>0</v>
      </c>
      <c r="G41" s="96">
        <f>Tabel5[[#This Row],[VENTILATSIOON (el)]]-F40</f>
        <v>0</v>
      </c>
      <c r="H41" s="60"/>
      <c r="I41" s="97">
        <f>Tabel5[[#This Row],[ÜLDELEKTER]]-H40</f>
        <v>0</v>
      </c>
      <c r="J41" s="87"/>
      <c r="K41" s="96">
        <f>Tabel5[[#This Row],[PÄIKE tootlus]]+Tabel5[[#This Row],[ÜLDINE (el)]]</f>
        <v>0</v>
      </c>
      <c r="M41" s="96">
        <f>Tabel5[[#This Row],[RADIAATORID (soe)]]-L40</f>
        <v>0</v>
      </c>
      <c r="O41" s="96">
        <f>Tabel5[[#This Row],[VENTILATSIOON (soe)]]-N40</f>
        <v>0</v>
      </c>
      <c r="Q41" s="96">
        <f>Tabel5[[#This Row],[VEE SOOJENDAMINE (soe)]]-P40</f>
        <v>0</v>
      </c>
      <c r="R41" s="86">
        <f>Tabel5[[#This Row],[ÜLDINE SOE]]-(Tabel5[[#This Row],[RADIAATORID (soe)]]+Tabel5[[#This Row],[VENTILATSIOON (soe)]]+Tabel5[[#This Row],[VEE SOOJENDAMINE (soe)]])</f>
        <v>0</v>
      </c>
      <c r="S41" s="96">
        <f>Tabel5[[#This Row],[PÕRANDAKÜTE (soe)]]-R40</f>
        <v>0</v>
      </c>
      <c r="U41" s="96">
        <f>Tabel5[[#This Row],[ÜLDINE SOE]]-T40</f>
        <v>0</v>
      </c>
      <c r="V41" s="60"/>
      <c r="W41" s="96">
        <f>Tabel5[[#This Row],[VESI (trass)]]-V40</f>
        <v>0</v>
      </c>
      <c r="X41" s="60"/>
      <c r="Y41" s="96">
        <f>Tabel5[[#This Row],[VESI (vihm) ]]-X40</f>
        <v>0</v>
      </c>
      <c r="Z41" s="60"/>
      <c r="AA41" s="98">
        <f>Tabel5[[#This Row],[VESI (soe) ]]-Z40</f>
        <v>0</v>
      </c>
      <c r="AB41" s="60"/>
      <c r="AC41" s="60"/>
      <c r="AD41" s="60"/>
      <c r="AE41" s="60"/>
    </row>
    <row r="42" spans="1:31" x14ac:dyDescent="0.35">
      <c r="A42" s="95" t="s">
        <v>86</v>
      </c>
      <c r="C42" s="96">
        <f>Tabel5[[#This Row],[JÕUPESA 32A (el)]]-B41</f>
        <v>0</v>
      </c>
      <c r="E42" s="96">
        <f>Tabel5[[#This Row],[SOOJASÕLM (el)]]-D41</f>
        <v>0</v>
      </c>
      <c r="G42" s="96">
        <f>Tabel5[[#This Row],[VENTILATSIOON (el)]]-F41</f>
        <v>0</v>
      </c>
      <c r="H42" s="60"/>
      <c r="I42" s="97">
        <f>Tabel5[[#This Row],[ÜLDELEKTER]]-H41</f>
        <v>0</v>
      </c>
      <c r="J42" s="87"/>
      <c r="K42" s="96">
        <f>Tabel5[[#This Row],[PÄIKE tootlus]]+Tabel5[[#This Row],[ÜLDINE (el)]]</f>
        <v>0</v>
      </c>
      <c r="M42" s="96">
        <f>Tabel5[[#This Row],[RADIAATORID (soe)]]-L41</f>
        <v>0</v>
      </c>
      <c r="O42" s="96">
        <f>Tabel5[[#This Row],[VENTILATSIOON (soe)]]-N41</f>
        <v>0</v>
      </c>
      <c r="Q42" s="96">
        <f>Tabel5[[#This Row],[VEE SOOJENDAMINE (soe)]]-P41</f>
        <v>0</v>
      </c>
      <c r="R42" s="86">
        <f>Tabel5[[#This Row],[ÜLDINE SOE]]-(Tabel5[[#This Row],[RADIAATORID (soe)]]+Tabel5[[#This Row],[VENTILATSIOON (soe)]]+Tabel5[[#This Row],[VEE SOOJENDAMINE (soe)]])</f>
        <v>0</v>
      </c>
      <c r="S42" s="96">
        <f>Tabel5[[#This Row],[PÕRANDAKÜTE (soe)]]-R41</f>
        <v>0</v>
      </c>
      <c r="U42" s="96">
        <f>Tabel5[[#This Row],[ÜLDINE SOE]]-T41</f>
        <v>0</v>
      </c>
      <c r="V42" s="60"/>
      <c r="W42" s="96">
        <f>Tabel5[[#This Row],[VESI (trass)]]-V41</f>
        <v>0</v>
      </c>
      <c r="X42" s="60"/>
      <c r="Y42" s="96">
        <f>Tabel5[[#This Row],[VESI (vihm) ]]-X41</f>
        <v>0</v>
      </c>
      <c r="Z42" s="60"/>
      <c r="AA42" s="98">
        <f>Tabel5[[#This Row],[VESI (soe) ]]-Z41</f>
        <v>0</v>
      </c>
      <c r="AB42" s="60"/>
      <c r="AC42" s="60"/>
      <c r="AD42" s="60"/>
      <c r="AE42" s="60"/>
    </row>
    <row r="43" spans="1:31" x14ac:dyDescent="0.35">
      <c r="A43" s="95" t="s">
        <v>87</v>
      </c>
      <c r="C43" s="96">
        <f>Tabel5[[#This Row],[JÕUPESA 32A (el)]]-B42</f>
        <v>0</v>
      </c>
      <c r="E43" s="96">
        <f>Tabel5[[#This Row],[SOOJASÕLM (el)]]-D42</f>
        <v>0</v>
      </c>
      <c r="G43" s="96">
        <f>Tabel5[[#This Row],[VENTILATSIOON (el)]]-F42</f>
        <v>0</v>
      </c>
      <c r="H43" s="60"/>
      <c r="I43" s="97">
        <f>Tabel5[[#This Row],[ÜLDELEKTER]]-H42</f>
        <v>0</v>
      </c>
      <c r="J43" s="87"/>
      <c r="K43" s="96">
        <f>Tabel5[[#This Row],[PÄIKE tootlus]]+Tabel5[[#This Row],[ÜLDINE (el)]]</f>
        <v>0</v>
      </c>
      <c r="M43" s="96">
        <f>Tabel5[[#This Row],[RADIAATORID (soe)]]-L42</f>
        <v>0</v>
      </c>
      <c r="O43" s="96">
        <f>Tabel5[[#This Row],[VENTILATSIOON (soe)]]-N42</f>
        <v>0</v>
      </c>
      <c r="Q43" s="96">
        <f>Tabel5[[#This Row],[VEE SOOJENDAMINE (soe)]]-P42</f>
        <v>0</v>
      </c>
      <c r="R43" s="86">
        <f>Tabel5[[#This Row],[ÜLDINE SOE]]-(Tabel5[[#This Row],[RADIAATORID (soe)]]+Tabel5[[#This Row],[VENTILATSIOON (soe)]]+Tabel5[[#This Row],[VEE SOOJENDAMINE (soe)]])</f>
        <v>0</v>
      </c>
      <c r="S43" s="96">
        <f>Tabel5[[#This Row],[PÕRANDAKÜTE (soe)]]-R42</f>
        <v>0</v>
      </c>
      <c r="U43" s="96">
        <f>Tabel5[[#This Row],[ÜLDINE SOE]]-T42</f>
        <v>0</v>
      </c>
      <c r="V43" s="60"/>
      <c r="W43" s="96">
        <f>Tabel5[[#This Row],[VESI (trass)]]-V42</f>
        <v>0</v>
      </c>
      <c r="X43" s="60"/>
      <c r="Y43" s="96">
        <f>Tabel5[[#This Row],[VESI (vihm) ]]-X42</f>
        <v>0</v>
      </c>
      <c r="Z43" s="60"/>
      <c r="AA43" s="98">
        <f>Tabel5[[#This Row],[VESI (soe) ]]-Z42</f>
        <v>0</v>
      </c>
      <c r="AB43" s="60"/>
      <c r="AC43" s="60"/>
      <c r="AD43" s="60"/>
      <c r="AE43" s="60"/>
    </row>
    <row r="44" spans="1:31" x14ac:dyDescent="0.35">
      <c r="A44" s="95" t="s">
        <v>88</v>
      </c>
      <c r="C44" s="96">
        <f>Tabel5[[#This Row],[JÕUPESA 32A (el)]]-B43</f>
        <v>0</v>
      </c>
      <c r="E44" s="96">
        <f>Tabel5[[#This Row],[SOOJASÕLM (el)]]-D43</f>
        <v>0</v>
      </c>
      <c r="G44" s="96">
        <f>Tabel5[[#This Row],[VENTILATSIOON (el)]]-F43</f>
        <v>0</v>
      </c>
      <c r="H44" s="60"/>
      <c r="I44" s="97">
        <f>Tabel5[[#This Row],[ÜLDELEKTER]]-H43</f>
        <v>0</v>
      </c>
      <c r="J44" s="87"/>
      <c r="K44" s="96">
        <f>Tabel5[[#This Row],[PÄIKE tootlus]]+Tabel5[[#This Row],[ÜLDINE (el)]]</f>
        <v>0</v>
      </c>
      <c r="M44" s="96">
        <f>Tabel5[[#This Row],[RADIAATORID (soe)]]-L43</f>
        <v>0</v>
      </c>
      <c r="O44" s="96">
        <f>Tabel5[[#This Row],[VENTILATSIOON (soe)]]-N43</f>
        <v>0</v>
      </c>
      <c r="Q44" s="96">
        <f>Tabel5[[#This Row],[VEE SOOJENDAMINE (soe)]]-P43</f>
        <v>0</v>
      </c>
      <c r="R44" s="86">
        <f>Tabel5[[#This Row],[ÜLDINE SOE]]-(Tabel5[[#This Row],[RADIAATORID (soe)]]+Tabel5[[#This Row],[VENTILATSIOON (soe)]]+Tabel5[[#This Row],[VEE SOOJENDAMINE (soe)]])</f>
        <v>0</v>
      </c>
      <c r="S44" s="96">
        <f>Tabel5[[#This Row],[PÕRANDAKÜTE (soe)]]-R43</f>
        <v>0</v>
      </c>
      <c r="U44" s="96">
        <f>Tabel5[[#This Row],[ÜLDINE SOE]]-T43</f>
        <v>0</v>
      </c>
      <c r="V44" s="60"/>
      <c r="W44" s="96">
        <f>Tabel5[[#This Row],[VESI (trass)]]-V43</f>
        <v>0</v>
      </c>
      <c r="X44" s="60"/>
      <c r="Y44" s="96">
        <f>Tabel5[[#This Row],[VESI (vihm) ]]-X43</f>
        <v>0</v>
      </c>
      <c r="Z44" s="60"/>
      <c r="AA44" s="98">
        <f>Tabel5[[#This Row],[VESI (soe) ]]-Z43</f>
        <v>0</v>
      </c>
      <c r="AB44" s="60"/>
      <c r="AC44" s="60"/>
      <c r="AD44" s="60"/>
      <c r="AE44" s="60"/>
    </row>
    <row r="45" spans="1:31" x14ac:dyDescent="0.35">
      <c r="A45" s="95" t="s">
        <v>89</v>
      </c>
      <c r="C45" s="96">
        <f>Tabel5[[#This Row],[JÕUPESA 32A (el)]]-B44</f>
        <v>0</v>
      </c>
      <c r="E45" s="96">
        <f>Tabel5[[#This Row],[SOOJASÕLM (el)]]-D44</f>
        <v>0</v>
      </c>
      <c r="G45" s="96">
        <f>Tabel5[[#This Row],[VENTILATSIOON (el)]]-F44</f>
        <v>0</v>
      </c>
      <c r="H45" s="60"/>
      <c r="I45" s="97">
        <f>Tabel5[[#This Row],[ÜLDELEKTER]]-H44</f>
        <v>0</v>
      </c>
      <c r="J45" s="87"/>
      <c r="K45" s="96">
        <f>Tabel5[[#This Row],[PÄIKE tootlus]]+Tabel5[[#This Row],[ÜLDINE (el)]]</f>
        <v>0</v>
      </c>
      <c r="M45" s="96">
        <f>Tabel5[[#This Row],[RADIAATORID (soe)]]-L44</f>
        <v>0</v>
      </c>
      <c r="O45" s="96">
        <f>Tabel5[[#This Row],[VENTILATSIOON (soe)]]-N44</f>
        <v>0</v>
      </c>
      <c r="Q45" s="96">
        <f>Tabel5[[#This Row],[VEE SOOJENDAMINE (soe)]]-P44</f>
        <v>0</v>
      </c>
      <c r="R45" s="86">
        <f>Tabel5[[#This Row],[ÜLDINE SOE]]-(Tabel5[[#This Row],[RADIAATORID (soe)]]+Tabel5[[#This Row],[VENTILATSIOON (soe)]]+Tabel5[[#This Row],[VEE SOOJENDAMINE (soe)]])</f>
        <v>0</v>
      </c>
      <c r="S45" s="96">
        <f>Tabel5[[#This Row],[PÕRANDAKÜTE (soe)]]-R44</f>
        <v>0</v>
      </c>
      <c r="U45" s="96">
        <f>Tabel5[[#This Row],[ÜLDINE SOE]]-T44</f>
        <v>0</v>
      </c>
      <c r="V45" s="60"/>
      <c r="W45" s="96">
        <f>Tabel5[[#This Row],[VESI (trass)]]-V44</f>
        <v>0</v>
      </c>
      <c r="X45" s="60"/>
      <c r="Y45" s="96">
        <f>Tabel5[[#This Row],[VESI (vihm) ]]-X44</f>
        <v>0</v>
      </c>
      <c r="Z45" s="60"/>
      <c r="AA45" s="98">
        <f>Tabel5[[#This Row],[VESI (soe) ]]-Z44</f>
        <v>0</v>
      </c>
      <c r="AB45" s="60"/>
      <c r="AC45" s="60"/>
      <c r="AD45" s="60"/>
      <c r="AE45" s="60"/>
    </row>
    <row r="46" spans="1:31" x14ac:dyDescent="0.35">
      <c r="A46" s="95" t="s">
        <v>90</v>
      </c>
      <c r="C46" s="96">
        <f>Tabel5[[#This Row],[JÕUPESA 32A (el)]]-B45</f>
        <v>0</v>
      </c>
      <c r="E46" s="96">
        <f>Tabel5[[#This Row],[SOOJASÕLM (el)]]-D45</f>
        <v>0</v>
      </c>
      <c r="G46" s="96">
        <f>Tabel5[[#This Row],[VENTILATSIOON (el)]]-F45</f>
        <v>0</v>
      </c>
      <c r="H46" s="60"/>
      <c r="I46" s="97">
        <f>Tabel5[[#This Row],[ÜLDELEKTER]]-H45</f>
        <v>0</v>
      </c>
      <c r="J46" s="87"/>
      <c r="K46" s="96">
        <f>Tabel5[[#This Row],[PÄIKE tootlus]]+Tabel5[[#This Row],[ÜLDINE (el)]]</f>
        <v>0</v>
      </c>
      <c r="M46" s="96">
        <f>Tabel5[[#This Row],[RADIAATORID (soe)]]-L45</f>
        <v>0</v>
      </c>
      <c r="O46" s="96">
        <f>Tabel5[[#This Row],[VENTILATSIOON (soe)]]-N45</f>
        <v>0</v>
      </c>
      <c r="Q46" s="96">
        <f>Tabel5[[#This Row],[VEE SOOJENDAMINE (soe)]]-P45</f>
        <v>0</v>
      </c>
      <c r="R46" s="86">
        <f>Tabel5[[#This Row],[ÜLDINE SOE]]-(Tabel5[[#This Row],[RADIAATORID (soe)]]+Tabel5[[#This Row],[VENTILATSIOON (soe)]]+Tabel5[[#This Row],[VEE SOOJENDAMINE (soe)]])</f>
        <v>0</v>
      </c>
      <c r="S46" s="96">
        <f>Tabel5[[#This Row],[PÕRANDAKÜTE (soe)]]-R45</f>
        <v>0</v>
      </c>
      <c r="U46" s="96">
        <f>Tabel5[[#This Row],[ÜLDINE SOE]]-T45</f>
        <v>0</v>
      </c>
      <c r="V46" s="60"/>
      <c r="W46" s="96">
        <f>Tabel5[[#This Row],[VESI (trass)]]-V45</f>
        <v>0</v>
      </c>
      <c r="X46" s="60"/>
      <c r="Y46" s="96">
        <f>Tabel5[[#This Row],[VESI (vihm) ]]-X45</f>
        <v>0</v>
      </c>
      <c r="Z46" s="60"/>
      <c r="AA46" s="98">
        <f>Tabel5[[#This Row],[VESI (soe) ]]-Z45</f>
        <v>0</v>
      </c>
      <c r="AB46" s="60"/>
      <c r="AC46" s="60"/>
      <c r="AD46" s="60"/>
      <c r="AE46" s="60"/>
    </row>
    <row r="47" spans="1:31" x14ac:dyDescent="0.35">
      <c r="A47" s="95" t="s">
        <v>91</v>
      </c>
      <c r="C47" s="96">
        <f>Tabel5[[#This Row],[JÕUPESA 32A (el)]]-B46</f>
        <v>0</v>
      </c>
      <c r="E47" s="96">
        <f>Tabel5[[#This Row],[SOOJASÕLM (el)]]-D46</f>
        <v>0</v>
      </c>
      <c r="G47" s="96">
        <f>Tabel5[[#This Row],[VENTILATSIOON (el)]]-F46</f>
        <v>0</v>
      </c>
      <c r="H47" s="60"/>
      <c r="I47" s="97">
        <f>Tabel5[[#This Row],[ÜLDELEKTER]]-H46</f>
        <v>0</v>
      </c>
      <c r="J47" s="87"/>
      <c r="K47" s="96">
        <f>Tabel5[[#This Row],[PÄIKE tootlus]]+Tabel5[[#This Row],[ÜLDINE (el)]]</f>
        <v>0</v>
      </c>
      <c r="M47" s="96">
        <f>Tabel5[[#This Row],[RADIAATORID (soe)]]-L46</f>
        <v>0</v>
      </c>
      <c r="O47" s="96">
        <f>Tabel5[[#This Row],[VENTILATSIOON (soe)]]-N46</f>
        <v>0</v>
      </c>
      <c r="Q47" s="96">
        <f>Tabel5[[#This Row],[VEE SOOJENDAMINE (soe)]]-P46</f>
        <v>0</v>
      </c>
      <c r="R47" s="86">
        <f>Tabel5[[#This Row],[ÜLDINE SOE]]-(Tabel5[[#This Row],[RADIAATORID (soe)]]+Tabel5[[#This Row],[VENTILATSIOON (soe)]]+Tabel5[[#This Row],[VEE SOOJENDAMINE (soe)]])</f>
        <v>0</v>
      </c>
      <c r="S47" s="96">
        <f>Tabel5[[#This Row],[PÕRANDAKÜTE (soe)]]-R46</f>
        <v>0</v>
      </c>
      <c r="U47" s="96">
        <f>Tabel5[[#This Row],[ÜLDINE SOE]]-T46</f>
        <v>0</v>
      </c>
      <c r="V47" s="60"/>
      <c r="W47" s="96">
        <f>Tabel5[[#This Row],[VESI (trass)]]-V46</f>
        <v>0</v>
      </c>
      <c r="X47" s="60"/>
      <c r="Y47" s="96">
        <f>Tabel5[[#This Row],[VESI (vihm) ]]-X46</f>
        <v>0</v>
      </c>
      <c r="Z47" s="60"/>
      <c r="AA47" s="98"/>
      <c r="AB47" s="60"/>
      <c r="AC47" s="60"/>
      <c r="AD47" s="60"/>
      <c r="AE47" s="60"/>
    </row>
    <row r="48" spans="1:31" x14ac:dyDescent="0.35">
      <c r="A48" s="95" t="s">
        <v>92</v>
      </c>
      <c r="C48" s="96">
        <f>Tabel5[[#This Row],[JÕUPESA 32A (el)]]-B46</f>
        <v>0</v>
      </c>
      <c r="E48" s="96">
        <f>Tabel5[[#This Row],[SOOJASÕLM (el)]]-D46</f>
        <v>0</v>
      </c>
      <c r="G48" s="96">
        <f>Tabel5[[#This Row],[VENTILATSIOON (el)]]-F46</f>
        <v>0</v>
      </c>
      <c r="H48" s="60"/>
      <c r="I48" s="97">
        <f>Tabel5[[#This Row],[ÜLDELEKTER]]-H47</f>
        <v>0</v>
      </c>
      <c r="J48" s="87"/>
      <c r="K48" s="96">
        <f>Tabel5[[#This Row],[PÄIKE tootlus]]+Tabel5[[#This Row],[ÜLDINE (el)]]</f>
        <v>0</v>
      </c>
      <c r="M48" s="96">
        <f>Tabel5[[#This Row],[RADIAATORID (soe)]]-L46</f>
        <v>0</v>
      </c>
      <c r="O48" s="96">
        <f>Tabel5[[#This Row],[VENTILATSIOON (soe)]]-N46</f>
        <v>0</v>
      </c>
      <c r="Q48" s="96">
        <f>Tabel5[[#This Row],[VEE SOOJENDAMINE (soe)]]-P46</f>
        <v>0</v>
      </c>
      <c r="R48" s="86">
        <f>Tabel5[[#This Row],[ÜLDINE SOE]]-(Tabel5[[#This Row],[RADIAATORID (soe)]]+Tabel5[[#This Row],[VENTILATSIOON (soe)]]+Tabel5[[#This Row],[VEE SOOJENDAMINE (soe)]])</f>
        <v>0</v>
      </c>
      <c r="S48" s="96">
        <f>Tabel5[[#This Row],[PÕRANDAKÜTE (soe)]]-R46</f>
        <v>0</v>
      </c>
      <c r="U48" s="96">
        <f>Tabel5[[#This Row],[ÜLDINE SOE]]-T46</f>
        <v>0</v>
      </c>
      <c r="V48" s="60"/>
      <c r="W48" s="96">
        <f>Tabel5[[#This Row],[VESI (trass)]]-V46</f>
        <v>0</v>
      </c>
      <c r="X48" s="60"/>
      <c r="Y48" s="96">
        <f>Tabel5[[#This Row],[VESI (vihm) ]]-X46</f>
        <v>0</v>
      </c>
      <c r="Z48" s="60"/>
      <c r="AA48" s="98">
        <f>Tabel5[[#This Row],[VESI (soe) ]]-Z46</f>
        <v>0</v>
      </c>
      <c r="AB48" s="60"/>
      <c r="AC48" s="60"/>
      <c r="AD48" s="60"/>
      <c r="AE48" s="60"/>
    </row>
    <row r="49" spans="1:31" x14ac:dyDescent="0.35">
      <c r="A49" s="95" t="s">
        <v>93</v>
      </c>
      <c r="C49" s="96">
        <f>Tabel5[[#This Row],[JÕUPESA 32A (el)]]-B48</f>
        <v>0</v>
      </c>
      <c r="E49" s="96">
        <f>Tabel5[[#This Row],[SOOJASÕLM (el)]]-D48</f>
        <v>0</v>
      </c>
      <c r="G49" s="96">
        <f>Tabel5[[#This Row],[VENTILATSIOON (el)]]-F48</f>
        <v>0</v>
      </c>
      <c r="H49" s="60"/>
      <c r="I49" s="97">
        <f>Tabel5[[#This Row],[ÜLDELEKTER]]-H48</f>
        <v>0</v>
      </c>
      <c r="J49" s="87"/>
      <c r="K49" s="96">
        <f>Tabel5[[#This Row],[PÄIKE tootlus]]+Tabel5[[#This Row],[ÜLDINE (el)]]</f>
        <v>0</v>
      </c>
      <c r="M49" s="96">
        <f>Tabel5[[#This Row],[RADIAATORID (soe)]]-L48</f>
        <v>0</v>
      </c>
      <c r="O49" s="96">
        <f>Tabel5[[#This Row],[VENTILATSIOON (soe)]]-N48</f>
        <v>0</v>
      </c>
      <c r="Q49" s="96">
        <f>Tabel5[[#This Row],[VEE SOOJENDAMINE (soe)]]-P48</f>
        <v>0</v>
      </c>
      <c r="R49" s="86">
        <f>Tabel5[[#This Row],[ÜLDINE SOE]]-(Tabel5[[#This Row],[RADIAATORID (soe)]]+Tabel5[[#This Row],[VENTILATSIOON (soe)]]+Tabel5[[#This Row],[VEE SOOJENDAMINE (soe)]])</f>
        <v>0</v>
      </c>
      <c r="S49" s="96">
        <f>Tabel5[[#This Row],[PÕRANDAKÜTE (soe)]]-R48</f>
        <v>0</v>
      </c>
      <c r="U49" s="96">
        <f>Tabel5[[#This Row],[ÜLDINE SOE]]-T48</f>
        <v>0</v>
      </c>
      <c r="V49" s="60"/>
      <c r="W49" s="96">
        <f>Tabel5[[#This Row],[VESI (trass)]]-V48</f>
        <v>0</v>
      </c>
      <c r="X49" s="60"/>
      <c r="Y49" s="96">
        <f>Tabel5[[#This Row],[VESI (vihm) ]]-X48</f>
        <v>0</v>
      </c>
      <c r="Z49" s="60"/>
      <c r="AA49" s="98">
        <f>Tabel5[[#This Row],[VESI (soe) ]]-Z48</f>
        <v>0</v>
      </c>
      <c r="AB49" s="60"/>
      <c r="AC49" s="60"/>
      <c r="AD49" s="60"/>
      <c r="AE49" s="60"/>
    </row>
    <row r="50" spans="1:31" x14ac:dyDescent="0.35">
      <c r="G50" s="100"/>
      <c r="H50" s="100"/>
      <c r="I50" s="100"/>
      <c r="J50" s="100"/>
    </row>
    <row r="51" spans="1:31" x14ac:dyDescent="0.35">
      <c r="G51" s="100"/>
      <c r="H51" s="100"/>
      <c r="I51" s="100"/>
      <c r="J51" s="100"/>
    </row>
    <row r="52" spans="1:31" x14ac:dyDescent="0.35">
      <c r="G52" s="100"/>
      <c r="H52" s="100"/>
      <c r="I52" s="100"/>
      <c r="J52" s="100"/>
    </row>
    <row r="53" spans="1:31" x14ac:dyDescent="0.35">
      <c r="G53" s="100"/>
      <c r="H53" s="100"/>
      <c r="I53" s="100"/>
      <c r="J53" s="100"/>
    </row>
    <row r="54" spans="1:31" x14ac:dyDescent="0.35">
      <c r="G54" s="100"/>
      <c r="H54" s="100"/>
      <c r="I54" s="100"/>
      <c r="J54" s="100"/>
    </row>
    <row r="55" spans="1:31" x14ac:dyDescent="0.35">
      <c r="G55" s="100"/>
      <c r="H55" s="100"/>
      <c r="I55" s="100"/>
      <c r="J55" s="100"/>
    </row>
    <row r="56" spans="1:31" x14ac:dyDescent="0.35">
      <c r="G56" s="100"/>
      <c r="H56" s="100"/>
      <c r="I56" s="100"/>
      <c r="J56" s="100"/>
    </row>
    <row r="57" spans="1:31" x14ac:dyDescent="0.35">
      <c r="G57" s="100"/>
      <c r="H57" s="100"/>
      <c r="I57" s="100"/>
      <c r="J57" s="100"/>
    </row>
    <row r="58" spans="1:31" x14ac:dyDescent="0.35">
      <c r="G58" s="100"/>
      <c r="H58" s="100"/>
      <c r="I58" s="100"/>
      <c r="J58" s="10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B2:O29"/>
  <sheetViews>
    <sheetView topLeftCell="A4" zoomScale="115" zoomScaleNormal="115" workbookViewId="0">
      <selection activeCell="Q43" sqref="Q43"/>
    </sheetView>
  </sheetViews>
  <sheetFormatPr defaultRowHeight="14" x14ac:dyDescent="0.3"/>
  <sheetData>
    <row r="2" spans="2:15" ht="19" x14ac:dyDescent="0.4">
      <c r="B2" s="111" t="s">
        <v>99</v>
      </c>
      <c r="C2" s="111"/>
      <c r="D2" s="111"/>
      <c r="E2" s="111"/>
      <c r="F2" s="111"/>
      <c r="G2" s="111"/>
      <c r="H2" s="111"/>
      <c r="I2" s="111"/>
    </row>
    <row r="4" spans="2:15" x14ac:dyDescent="0.3">
      <c r="B4" s="103"/>
      <c r="C4" s="103" t="s">
        <v>100</v>
      </c>
      <c r="D4" s="103" t="s">
        <v>101</v>
      </c>
      <c r="E4" s="103" t="s">
        <v>26</v>
      </c>
      <c r="F4" s="103" t="s">
        <v>102</v>
      </c>
      <c r="G4" s="103" t="s">
        <v>28</v>
      </c>
      <c r="H4" s="103" t="s">
        <v>29</v>
      </c>
      <c r="I4" s="103" t="s">
        <v>30</v>
      </c>
      <c r="J4" s="103" t="s">
        <v>103</v>
      </c>
      <c r="K4" s="103" t="s">
        <v>104</v>
      </c>
      <c r="L4" s="103" t="s">
        <v>105</v>
      </c>
      <c r="M4" s="103" t="s">
        <v>106</v>
      </c>
      <c r="N4" s="103" t="s">
        <v>107</v>
      </c>
      <c r="O4" s="104" t="s">
        <v>108</v>
      </c>
    </row>
    <row r="5" spans="2:15" x14ac:dyDescent="0.3">
      <c r="B5" s="103" t="s">
        <v>109</v>
      </c>
      <c r="C5" s="36">
        <v>-3.8</v>
      </c>
      <c r="D5" s="36">
        <v>-1.9</v>
      </c>
      <c r="E5" s="36">
        <v>-0.5</v>
      </c>
      <c r="F5" s="36">
        <v>2.8</v>
      </c>
      <c r="G5" s="36">
        <v>8.8000000000000007</v>
      </c>
      <c r="H5" s="36">
        <v>15.9</v>
      </c>
      <c r="I5" s="36">
        <v>18.100000000000001</v>
      </c>
      <c r="J5" s="36">
        <v>18.5</v>
      </c>
      <c r="K5" s="36">
        <v>10.8</v>
      </c>
      <c r="L5" s="36">
        <v>4</v>
      </c>
      <c r="M5" s="36">
        <v>0.6</v>
      </c>
      <c r="N5" s="36">
        <v>-4.8</v>
      </c>
      <c r="O5" s="105">
        <f>SUM(C5:N5)/12</f>
        <v>5.708333333333333</v>
      </c>
    </row>
    <row r="6" spans="2:15" x14ac:dyDescent="0.3">
      <c r="B6" s="103" t="s">
        <v>110</v>
      </c>
      <c r="C6" s="36">
        <v>-0.9</v>
      </c>
      <c r="D6" s="36">
        <v>-3.3</v>
      </c>
      <c r="E6" s="36">
        <v>-2.6</v>
      </c>
      <c r="F6" s="36">
        <v>4.9000000000000004</v>
      </c>
      <c r="G6" s="36">
        <v>11.8</v>
      </c>
      <c r="H6" s="36">
        <v>15.8</v>
      </c>
      <c r="I6" s="36">
        <v>16.2</v>
      </c>
      <c r="J6" s="36">
        <v>14.1</v>
      </c>
      <c r="K6" s="36">
        <v>11.1</v>
      </c>
      <c r="L6" s="36">
        <v>5.8</v>
      </c>
      <c r="M6" s="36">
        <v>-6.1</v>
      </c>
      <c r="N6" s="36">
        <v>-3.7</v>
      </c>
      <c r="O6" s="105">
        <f t="shared" ref="O6:O28" si="0">SUM(C6:N6)/12</f>
        <v>5.2583333333333337</v>
      </c>
    </row>
    <row r="7" spans="2:15" x14ac:dyDescent="0.3">
      <c r="B7" s="103" t="s">
        <v>111</v>
      </c>
      <c r="C7" s="36">
        <v>-4.3</v>
      </c>
      <c r="D7" s="36">
        <v>-6.1</v>
      </c>
      <c r="E7" s="36">
        <v>-0.4</v>
      </c>
      <c r="F7" s="36">
        <v>8.1999999999999993</v>
      </c>
      <c r="G7" s="36">
        <v>7.9</v>
      </c>
      <c r="H7" s="36">
        <v>19.2</v>
      </c>
      <c r="I7" s="36">
        <v>19.5</v>
      </c>
      <c r="J7" s="36">
        <v>15.8</v>
      </c>
      <c r="K7" s="36">
        <v>12.9</v>
      </c>
      <c r="L7" s="36">
        <v>6.7</v>
      </c>
      <c r="M7" s="36">
        <v>1</v>
      </c>
      <c r="N7" s="36">
        <v>-1.2</v>
      </c>
      <c r="O7" s="105">
        <f t="shared" si="0"/>
        <v>6.6000000000000005</v>
      </c>
    </row>
    <row r="8" spans="2:15" x14ac:dyDescent="0.3">
      <c r="B8" s="103" t="s">
        <v>112</v>
      </c>
      <c r="C8" s="36">
        <v>-2.9</v>
      </c>
      <c r="D8" s="36">
        <v>-1</v>
      </c>
      <c r="E8" s="36">
        <v>-0.3</v>
      </c>
      <c r="F8" s="36">
        <v>8.9</v>
      </c>
      <c r="G8" s="36">
        <v>11</v>
      </c>
      <c r="H8" s="36">
        <v>14.3</v>
      </c>
      <c r="I8" s="36">
        <v>16.3</v>
      </c>
      <c r="J8" s="36">
        <v>15.5</v>
      </c>
      <c r="K8" s="36">
        <v>9.4</v>
      </c>
      <c r="L8" s="36">
        <v>8.1999999999999993</v>
      </c>
      <c r="M8" s="36">
        <v>3.5</v>
      </c>
      <c r="N8" s="36">
        <v>0.5</v>
      </c>
      <c r="O8" s="105">
        <f t="shared" si="0"/>
        <v>6.95</v>
      </c>
    </row>
    <row r="9" spans="2:15" x14ac:dyDescent="0.3">
      <c r="B9" s="103" t="s">
        <v>113</v>
      </c>
      <c r="C9" s="36">
        <v>-1.7</v>
      </c>
      <c r="D9" s="36">
        <v>-5.8</v>
      </c>
      <c r="E9" s="36">
        <v>-2.5</v>
      </c>
      <c r="F9" s="36">
        <v>7.7</v>
      </c>
      <c r="G9" s="36">
        <v>10.8</v>
      </c>
      <c r="H9" s="36">
        <v>14.4</v>
      </c>
      <c r="I9" s="36">
        <v>20.8</v>
      </c>
      <c r="J9" s="36">
        <v>16.5</v>
      </c>
      <c r="K9" s="36">
        <v>11.5</v>
      </c>
      <c r="L9" s="36">
        <v>7.8</v>
      </c>
      <c r="M9" s="36">
        <v>-0.2</v>
      </c>
      <c r="N9" s="36">
        <v>-8.6999999999999993</v>
      </c>
      <c r="O9" s="105">
        <f t="shared" si="0"/>
        <v>5.8833333333333329</v>
      </c>
    </row>
    <row r="10" spans="2:15" x14ac:dyDescent="0.3">
      <c r="B10" s="103" t="s">
        <v>114</v>
      </c>
      <c r="C10" s="36">
        <v>-2.9</v>
      </c>
      <c r="D10" s="36">
        <v>-0.4</v>
      </c>
      <c r="E10" s="36">
        <v>1.5</v>
      </c>
      <c r="F10" s="36">
        <v>6.2</v>
      </c>
      <c r="G10" s="36">
        <v>13.4</v>
      </c>
      <c r="H10" s="36">
        <v>16.100000000000001</v>
      </c>
      <c r="I10" s="36">
        <v>19.5</v>
      </c>
      <c r="J10" s="36">
        <v>18.600000000000001</v>
      </c>
      <c r="K10" s="36">
        <v>11.4</v>
      </c>
      <c r="L10" s="36">
        <v>1.2</v>
      </c>
      <c r="M10" s="36">
        <v>-1.2</v>
      </c>
      <c r="N10" s="36">
        <v>-9.6999999999999993</v>
      </c>
      <c r="O10" s="105">
        <f t="shared" si="0"/>
        <v>6.1416666666666666</v>
      </c>
    </row>
    <row r="11" spans="2:15" x14ac:dyDescent="0.3">
      <c r="B11" s="103" t="s">
        <v>115</v>
      </c>
      <c r="C11" s="36">
        <v>-7.7</v>
      </c>
      <c r="D11" s="36">
        <v>-6.1</v>
      </c>
      <c r="E11" s="36">
        <v>-1.1000000000000001</v>
      </c>
      <c r="F11" s="36">
        <v>3.4</v>
      </c>
      <c r="G11" s="36">
        <v>11.8</v>
      </c>
      <c r="H11" s="36">
        <v>13.4</v>
      </c>
      <c r="I11" s="36">
        <v>19.600000000000001</v>
      </c>
      <c r="J11" s="36">
        <v>15.6</v>
      </c>
      <c r="K11" s="36">
        <v>11.7</v>
      </c>
      <c r="L11" s="36">
        <v>4.3</v>
      </c>
      <c r="M11" s="36">
        <v>2.4</v>
      </c>
      <c r="N11" s="36">
        <v>-0.1</v>
      </c>
      <c r="O11" s="105">
        <f t="shared" si="0"/>
        <v>5.6000000000000014</v>
      </c>
    </row>
    <row r="12" spans="2:15" x14ac:dyDescent="0.3">
      <c r="B12" s="103" t="s">
        <v>116</v>
      </c>
      <c r="C12" s="36">
        <v>-7.6</v>
      </c>
      <c r="D12" s="36">
        <v>-4.2</v>
      </c>
      <c r="E12" s="36">
        <v>-0.1</v>
      </c>
      <c r="F12" s="36">
        <v>5.7</v>
      </c>
      <c r="G12" s="36">
        <v>10.5</v>
      </c>
      <c r="H12" s="36">
        <v>13.7</v>
      </c>
      <c r="I12" s="36">
        <v>16.8</v>
      </c>
      <c r="J12" s="36">
        <v>17.2</v>
      </c>
      <c r="K12" s="36">
        <v>12.3</v>
      </c>
      <c r="L12" s="36">
        <v>6.1</v>
      </c>
      <c r="M12" s="36">
        <v>-0.4</v>
      </c>
      <c r="N12" s="36">
        <v>0.2</v>
      </c>
      <c r="O12" s="105">
        <f t="shared" si="0"/>
        <v>5.8499999999999988</v>
      </c>
    </row>
    <row r="13" spans="2:15" x14ac:dyDescent="0.3">
      <c r="B13" s="103" t="s">
        <v>117</v>
      </c>
      <c r="C13" s="36">
        <v>-1.3</v>
      </c>
      <c r="D13" s="36">
        <v>-7.9</v>
      </c>
      <c r="E13" s="36">
        <v>-6.5</v>
      </c>
      <c r="F13" s="36">
        <v>5.3</v>
      </c>
      <c r="G13" s="36">
        <v>11</v>
      </c>
      <c r="H13" s="36">
        <v>14.7</v>
      </c>
      <c r="I13" s="36">
        <v>18.7</v>
      </c>
      <c r="J13" s="36">
        <v>16.399999999999999</v>
      </c>
      <c r="K13" s="36">
        <v>13.1</v>
      </c>
      <c r="L13" s="36">
        <v>6.9</v>
      </c>
      <c r="M13" s="36">
        <v>2.9</v>
      </c>
      <c r="N13" s="36">
        <v>-3.9</v>
      </c>
      <c r="O13" s="105">
        <f t="shared" si="0"/>
        <v>5.7833333333333341</v>
      </c>
    </row>
    <row r="14" spans="2:15" x14ac:dyDescent="0.3">
      <c r="B14" s="103" t="s">
        <v>118</v>
      </c>
      <c r="C14" s="36">
        <v>-6.4</v>
      </c>
      <c r="D14" s="36">
        <v>-9.4</v>
      </c>
      <c r="E14" s="36">
        <v>-5</v>
      </c>
      <c r="F14" s="36">
        <v>5.7</v>
      </c>
      <c r="G14" s="36">
        <v>11.4</v>
      </c>
      <c r="H14" s="36">
        <v>16.600000000000001</v>
      </c>
      <c r="I14" s="36">
        <v>16.399999999999999</v>
      </c>
      <c r="J14" s="36">
        <v>17.2</v>
      </c>
      <c r="K14" s="36">
        <v>14.1</v>
      </c>
      <c r="L14" s="36">
        <v>8.6</v>
      </c>
      <c r="M14" s="36">
        <v>2.5</v>
      </c>
      <c r="N14" s="36">
        <v>3.3</v>
      </c>
      <c r="O14" s="105">
        <f t="shared" si="0"/>
        <v>6.25</v>
      </c>
    </row>
    <row r="15" spans="2:15" x14ac:dyDescent="0.3">
      <c r="B15" s="103" t="s">
        <v>119</v>
      </c>
      <c r="C15" s="36">
        <v>-1.8</v>
      </c>
      <c r="D15" s="36">
        <v>-11.1</v>
      </c>
      <c r="E15" s="36">
        <v>4.2</v>
      </c>
      <c r="F15" s="36">
        <v>5.5</v>
      </c>
      <c r="G15" s="36">
        <v>12</v>
      </c>
      <c r="H15" s="36">
        <v>16.2</v>
      </c>
      <c r="I15" s="36">
        <v>17</v>
      </c>
      <c r="J15" s="36">
        <v>18</v>
      </c>
      <c r="K15" s="36">
        <v>11.2</v>
      </c>
      <c r="L15" s="36">
        <v>7.2</v>
      </c>
      <c r="M15" s="36">
        <v>0.2</v>
      </c>
      <c r="N15" s="36">
        <v>0.9</v>
      </c>
      <c r="O15" s="105">
        <f t="shared" si="0"/>
        <v>6.6250000000000009</v>
      </c>
    </row>
    <row r="16" spans="2:15" x14ac:dyDescent="0.3">
      <c r="B16" s="103" t="s">
        <v>120</v>
      </c>
      <c r="C16" s="36">
        <v>-1.1000000000000001</v>
      </c>
      <c r="D16" s="36">
        <v>1.1000000000000001</v>
      </c>
      <c r="E16" s="36">
        <v>-0.6</v>
      </c>
      <c r="F16" s="36">
        <v>7.7</v>
      </c>
      <c r="G16" s="36">
        <v>10.9</v>
      </c>
      <c r="H16" s="36">
        <v>14.9</v>
      </c>
      <c r="I16" s="36">
        <v>16.7</v>
      </c>
      <c r="J16" s="36">
        <v>16.100000000000001</v>
      </c>
      <c r="K16" s="36">
        <v>10.199999999999999</v>
      </c>
      <c r="L16" s="36">
        <v>8.6</v>
      </c>
      <c r="M16" s="36">
        <v>2.5</v>
      </c>
      <c r="N16" s="36">
        <v>-0.8</v>
      </c>
      <c r="O16" s="105">
        <f t="shared" si="0"/>
        <v>7.1833333333333327</v>
      </c>
    </row>
    <row r="17" spans="2:15" x14ac:dyDescent="0.3">
      <c r="B17" s="103" t="s">
        <v>121</v>
      </c>
      <c r="C17" s="36">
        <v>-2.9</v>
      </c>
      <c r="D17" s="36">
        <v>-2.9</v>
      </c>
      <c r="E17" s="36">
        <v>-1.3</v>
      </c>
      <c r="F17" s="36">
        <v>6.1</v>
      </c>
      <c r="G17" s="36">
        <v>11.8</v>
      </c>
      <c r="H17" s="36">
        <v>14.3</v>
      </c>
      <c r="I17" s="36">
        <v>17.399999999999999</v>
      </c>
      <c r="J17" s="36">
        <v>15.8</v>
      </c>
      <c r="K17" s="36">
        <v>13.2</v>
      </c>
      <c r="L17" s="36">
        <v>4.5</v>
      </c>
      <c r="M17" s="36">
        <v>2.5</v>
      </c>
      <c r="N17" s="36">
        <v>-4.5999999999999996</v>
      </c>
      <c r="O17" s="105">
        <f t="shared" si="0"/>
        <v>6.1583333333333341</v>
      </c>
    </row>
    <row r="18" spans="2:15" x14ac:dyDescent="0.3">
      <c r="B18" s="103" t="s">
        <v>122</v>
      </c>
      <c r="C18" s="36">
        <v>-13.8</v>
      </c>
      <c r="D18" s="36">
        <v>-7.5</v>
      </c>
      <c r="E18" s="36">
        <v>-1.7</v>
      </c>
      <c r="F18" s="36">
        <v>6.3</v>
      </c>
      <c r="G18" s="36">
        <v>12.9</v>
      </c>
      <c r="H18" s="36">
        <v>15</v>
      </c>
      <c r="I18" s="36">
        <v>22.4</v>
      </c>
      <c r="J18" s="36">
        <v>17.600000000000001</v>
      </c>
      <c r="K18" s="36">
        <v>10.9</v>
      </c>
      <c r="L18" s="36">
        <v>4.4000000000000004</v>
      </c>
      <c r="M18" s="36">
        <v>0.6</v>
      </c>
      <c r="N18" s="36">
        <v>-8</v>
      </c>
      <c r="O18" s="105">
        <f t="shared" si="0"/>
        <v>4.9249999999999998</v>
      </c>
    </row>
    <row r="19" spans="2:15" x14ac:dyDescent="0.3">
      <c r="B19" s="103" t="s">
        <v>123</v>
      </c>
      <c r="C19" s="36">
        <v>-4.3</v>
      </c>
      <c r="D19" s="36">
        <v>-11.1</v>
      </c>
      <c r="E19" s="36">
        <v>-1.4</v>
      </c>
      <c r="F19" s="36">
        <v>6.6</v>
      </c>
      <c r="G19" s="36">
        <v>11.6</v>
      </c>
      <c r="H19" s="36">
        <v>17.7</v>
      </c>
      <c r="I19" s="36">
        <v>20.7</v>
      </c>
      <c r="J19" s="36">
        <v>16.8</v>
      </c>
      <c r="K19" s="36">
        <v>12.8</v>
      </c>
      <c r="L19" s="36">
        <v>7.6</v>
      </c>
      <c r="M19" s="36">
        <v>3.9</v>
      </c>
      <c r="N19" s="36">
        <v>1.8</v>
      </c>
      <c r="O19" s="105">
        <f t="shared" si="0"/>
        <v>6.8916666666666657</v>
      </c>
    </row>
    <row r="20" spans="2:15" x14ac:dyDescent="0.3">
      <c r="B20" s="103" t="s">
        <v>124</v>
      </c>
      <c r="C20" s="36">
        <v>-4.3</v>
      </c>
      <c r="D20" s="36">
        <v>-7.3</v>
      </c>
      <c r="E20" s="36">
        <v>0.1</v>
      </c>
      <c r="F20" s="36">
        <v>5.2</v>
      </c>
      <c r="G20" s="36">
        <v>12.1</v>
      </c>
      <c r="H20" s="36">
        <v>14.1</v>
      </c>
      <c r="I20" s="36">
        <v>18.399999999999999</v>
      </c>
      <c r="J20" s="36">
        <v>15.5</v>
      </c>
      <c r="K20" s="36">
        <v>12.6</v>
      </c>
      <c r="L20" s="36">
        <v>6.2</v>
      </c>
      <c r="M20" s="36">
        <v>3</v>
      </c>
      <c r="N20" s="36">
        <v>-6.7</v>
      </c>
      <c r="O20" s="105">
        <f t="shared" si="0"/>
        <v>5.7416666666666663</v>
      </c>
    </row>
    <row r="21" spans="2:15" x14ac:dyDescent="0.3">
      <c r="B21" s="103" t="s">
        <v>125</v>
      </c>
      <c r="C21" s="36">
        <v>-7</v>
      </c>
      <c r="D21" s="36">
        <v>-3.3</v>
      </c>
      <c r="E21" s="36">
        <v>-7.1</v>
      </c>
      <c r="F21" s="36">
        <v>3.8</v>
      </c>
      <c r="G21" s="36">
        <v>15</v>
      </c>
      <c r="H21" s="36">
        <v>18.399999999999999</v>
      </c>
      <c r="I21" s="36">
        <v>18.2</v>
      </c>
      <c r="J21" s="36">
        <v>17.3</v>
      </c>
      <c r="K21" s="36">
        <v>11.3</v>
      </c>
      <c r="L21" s="36">
        <v>7.4</v>
      </c>
      <c r="M21" s="36">
        <v>4.4000000000000004</v>
      </c>
      <c r="N21" s="36">
        <v>1.7</v>
      </c>
      <c r="O21" s="105">
        <f t="shared" si="0"/>
        <v>6.6750000000000007</v>
      </c>
    </row>
    <row r="22" spans="2:15" x14ac:dyDescent="0.3">
      <c r="B22" s="103" t="s">
        <v>15</v>
      </c>
      <c r="C22" s="36">
        <v>-7.8</v>
      </c>
      <c r="D22" s="36">
        <v>-0.1</v>
      </c>
      <c r="E22" s="36">
        <v>2.6</v>
      </c>
      <c r="F22" s="36">
        <v>6.9</v>
      </c>
      <c r="G22" s="36">
        <v>12.8</v>
      </c>
      <c r="H22" s="36">
        <v>13.6</v>
      </c>
      <c r="I22" s="36">
        <v>19.600000000000001</v>
      </c>
      <c r="J22" s="36">
        <v>17</v>
      </c>
      <c r="K22" s="36">
        <v>12.2</v>
      </c>
      <c r="L22" s="36">
        <v>5.6</v>
      </c>
      <c r="M22" s="36">
        <v>1.6</v>
      </c>
      <c r="N22" s="36">
        <v>-1.2</v>
      </c>
      <c r="O22" s="105">
        <f t="shared" si="0"/>
        <v>6.8999999999999986</v>
      </c>
    </row>
    <row r="23" spans="2:15" x14ac:dyDescent="0.3">
      <c r="B23" s="103" t="s">
        <v>16</v>
      </c>
      <c r="C23" s="36">
        <v>0.3</v>
      </c>
      <c r="D23" s="36">
        <v>-0.5</v>
      </c>
      <c r="E23" s="36">
        <v>2.9</v>
      </c>
      <c r="F23" s="36">
        <v>5.8</v>
      </c>
      <c r="G23" s="36">
        <v>10.6</v>
      </c>
      <c r="H23" s="36">
        <v>14.6</v>
      </c>
      <c r="I23" s="36">
        <v>16.2</v>
      </c>
      <c r="J23" s="36">
        <v>17.100000000000001</v>
      </c>
      <c r="K23" s="36">
        <v>12.7</v>
      </c>
      <c r="L23" s="36">
        <v>4.8</v>
      </c>
      <c r="M23" s="36">
        <v>3.8</v>
      </c>
      <c r="N23" s="36">
        <v>2.5</v>
      </c>
      <c r="O23" s="105">
        <f t="shared" si="0"/>
        <v>7.5666666666666664</v>
      </c>
    </row>
    <row r="24" spans="2:15" x14ac:dyDescent="0.3">
      <c r="B24" s="103" t="s">
        <v>17</v>
      </c>
      <c r="C24" s="36">
        <v>-9.6</v>
      </c>
      <c r="D24" s="36">
        <v>0.4</v>
      </c>
      <c r="E24" s="36">
        <v>-0.6</v>
      </c>
      <c r="F24" s="36">
        <v>5.9</v>
      </c>
      <c r="G24" s="36">
        <v>14.1</v>
      </c>
      <c r="H24" s="36">
        <v>16.3</v>
      </c>
      <c r="I24" s="36">
        <v>18.399999999999999</v>
      </c>
      <c r="J24" s="36">
        <v>16.3</v>
      </c>
      <c r="K24" s="36">
        <v>12.7</v>
      </c>
      <c r="L24" s="36">
        <v>4.3</v>
      </c>
      <c r="M24" s="36">
        <v>-0.8</v>
      </c>
      <c r="N24" s="36">
        <v>-0.1</v>
      </c>
      <c r="O24" s="105">
        <f t="shared" si="0"/>
        <v>6.4416666666666673</v>
      </c>
    </row>
    <row r="25" spans="2:15" x14ac:dyDescent="0.3">
      <c r="B25" s="103" t="s">
        <v>18</v>
      </c>
      <c r="C25" s="36">
        <v>-3.4</v>
      </c>
      <c r="D25" s="36">
        <v>-2.8</v>
      </c>
      <c r="E25" s="36">
        <v>1.5</v>
      </c>
      <c r="F25" s="36">
        <v>3.5</v>
      </c>
      <c r="G25" s="36">
        <v>10.1</v>
      </c>
      <c r="H25" s="36">
        <v>13.8</v>
      </c>
      <c r="I25" s="36">
        <v>15.5</v>
      </c>
      <c r="J25" s="36">
        <v>16.5</v>
      </c>
      <c r="K25" s="36">
        <v>12.1</v>
      </c>
      <c r="L25" s="36">
        <v>5.4</v>
      </c>
      <c r="M25" s="36">
        <v>2.5</v>
      </c>
      <c r="N25" s="36">
        <v>0.3</v>
      </c>
      <c r="O25" s="105">
        <f t="shared" si="0"/>
        <v>6.25</v>
      </c>
    </row>
    <row r="26" spans="2:15" x14ac:dyDescent="0.3">
      <c r="B26" s="103" t="s">
        <v>19</v>
      </c>
      <c r="C26" s="36">
        <v>-2.1</v>
      </c>
      <c r="D26" s="36">
        <v>-8.6999999999999993</v>
      </c>
      <c r="E26" s="36">
        <v>-3.6</v>
      </c>
      <c r="F26" s="36">
        <v>6.9</v>
      </c>
      <c r="G26" s="36">
        <v>15</v>
      </c>
      <c r="H26" s="36">
        <v>15.6</v>
      </c>
      <c r="I26" s="36">
        <v>20.399999999999999</v>
      </c>
      <c r="J26" s="36">
        <v>18.8</v>
      </c>
      <c r="K26" s="36">
        <v>14.1</v>
      </c>
      <c r="L26" s="36">
        <v>7.4</v>
      </c>
      <c r="M26" s="36">
        <v>2.6</v>
      </c>
      <c r="N26" s="36">
        <v>-2.4</v>
      </c>
      <c r="O26" s="105">
        <f t="shared" si="0"/>
        <v>6.9999999999999991</v>
      </c>
    </row>
    <row r="27" spans="2:15" x14ac:dyDescent="0.3">
      <c r="B27" s="103" t="s">
        <v>20</v>
      </c>
      <c r="C27" s="36">
        <v>-5.5</v>
      </c>
      <c r="D27" s="36">
        <v>-0.1</v>
      </c>
      <c r="E27" s="36">
        <v>1.4</v>
      </c>
      <c r="F27" s="36">
        <v>7.3</v>
      </c>
      <c r="G27" s="36">
        <v>11</v>
      </c>
      <c r="H27" s="36">
        <v>18.2</v>
      </c>
      <c r="I27" s="36">
        <v>16.100000000000001</v>
      </c>
      <c r="J27" s="36">
        <v>16.2</v>
      </c>
      <c r="K27" s="36">
        <v>11.7</v>
      </c>
      <c r="L27" s="36">
        <v>7.4</v>
      </c>
      <c r="M27" s="36">
        <v>2.6</v>
      </c>
      <c r="N27" s="36">
        <v>1.9</v>
      </c>
      <c r="O27" s="105">
        <f t="shared" si="0"/>
        <v>7.3500000000000005</v>
      </c>
    </row>
    <row r="28" spans="2:15" x14ac:dyDescent="0.3">
      <c r="B28" s="103" t="s">
        <v>21</v>
      </c>
      <c r="C28" s="36">
        <v>2.6</v>
      </c>
      <c r="D28" s="36">
        <v>1.2</v>
      </c>
      <c r="E28" s="36">
        <v>2.2999999999999998</v>
      </c>
      <c r="F28" s="36">
        <v>4.8</v>
      </c>
      <c r="G28" s="36">
        <v>9.4</v>
      </c>
      <c r="H28" s="36">
        <v>18.5</v>
      </c>
      <c r="I28" s="36">
        <v>16.3</v>
      </c>
      <c r="J28" s="36">
        <v>16.5</v>
      </c>
      <c r="K28" s="36">
        <v>13.7</v>
      </c>
      <c r="L28" s="36">
        <v>8.8000000000000007</v>
      </c>
      <c r="M28" s="36">
        <v>4.2</v>
      </c>
      <c r="N28" s="36">
        <v>-0.6</v>
      </c>
      <c r="O28" s="105">
        <f t="shared" si="0"/>
        <v>8.1416666666666675</v>
      </c>
    </row>
    <row r="29" spans="2:15" x14ac:dyDescent="0.3">
      <c r="B29" s="103" t="s">
        <v>22</v>
      </c>
      <c r="C29" s="36">
        <v>-4.2</v>
      </c>
      <c r="D29" s="36">
        <v>-6.5</v>
      </c>
      <c r="E29" s="36">
        <v>0.6</v>
      </c>
      <c r="F29" s="36">
        <v>5.2</v>
      </c>
      <c r="G29" s="36">
        <v>10.7</v>
      </c>
      <c r="H29" s="36">
        <v>19.5</v>
      </c>
      <c r="I29" s="36">
        <v>21.5</v>
      </c>
      <c r="J29" s="36">
        <v>15.6</v>
      </c>
      <c r="K29" s="36">
        <v>10.1</v>
      </c>
      <c r="L29" s="36">
        <v>7.8</v>
      </c>
      <c r="M29" s="36">
        <v>2.6</v>
      </c>
      <c r="N29" s="36">
        <v>-6.2</v>
      </c>
      <c r="O29" s="105">
        <f t="shared" ref="O29" si="1">SUM(C29:N29)/12</f>
        <v>6.3916666666666657</v>
      </c>
    </row>
  </sheetData>
  <mergeCells count="1">
    <mergeCell ref="B2:I2"/>
  </mergeCells>
  <conditionalFormatting sqref="C5:N29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{CBBCA522-31AA-40E1-A31E-D296D7D26348}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BCA522-31AA-40E1-A31E-D296D7D263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AN227"/>
  <sheetViews>
    <sheetView topLeftCell="A18" workbookViewId="0">
      <selection activeCell="AT36" sqref="AT36"/>
    </sheetView>
  </sheetViews>
  <sheetFormatPr defaultColWidth="9" defaultRowHeight="14.5" x14ac:dyDescent="0.35"/>
  <cols>
    <col min="1" max="14" width="9" style="1"/>
    <col min="15" max="15" width="11.33203125" style="1" customWidth="1"/>
    <col min="16" max="16" width="11.58203125" style="1" customWidth="1"/>
    <col min="17" max="17" width="9" style="1"/>
    <col min="18" max="18" width="9" style="1" customWidth="1"/>
    <col min="19" max="16384" width="9" style="1"/>
  </cols>
  <sheetData>
    <row r="1" spans="2:31" x14ac:dyDescent="0.35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2:31" x14ac:dyDescent="0.35">
      <c r="B2" s="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2" t="s">
        <v>13</v>
      </c>
      <c r="S2" t="s">
        <v>14</v>
      </c>
      <c r="T2"/>
    </row>
    <row r="3" spans="2:31" x14ac:dyDescent="0.35">
      <c r="B3" s="2" t="s">
        <v>15</v>
      </c>
      <c r="C3" s="4">
        <v>5946</v>
      </c>
      <c r="D3" s="4">
        <v>5865</v>
      </c>
      <c r="E3" s="4">
        <v>5294</v>
      </c>
      <c r="F3" s="4">
        <v>4636</v>
      </c>
      <c r="G3" s="4">
        <v>5698</v>
      </c>
      <c r="H3" s="4">
        <v>4722</v>
      </c>
      <c r="I3" s="4">
        <v>4848</v>
      </c>
      <c r="J3" s="4">
        <v>5227</v>
      </c>
      <c r="K3" s="4">
        <v>5197</v>
      </c>
      <c r="L3" s="4">
        <v>6400</v>
      </c>
      <c r="M3" s="4">
        <v>6922</v>
      </c>
      <c r="N3" s="4">
        <v>9102</v>
      </c>
      <c r="O3" s="5">
        <f>SUM(C3:N3)</f>
        <v>69857</v>
      </c>
      <c r="R3" s="1" t="s">
        <v>15</v>
      </c>
      <c r="S3" s="6">
        <f>O3</f>
        <v>69857</v>
      </c>
      <c r="T3"/>
      <c r="AD3" s="1" t="s">
        <v>126</v>
      </c>
      <c r="AE3" s="1" t="s">
        <v>127</v>
      </c>
    </row>
    <row r="4" spans="2:31" x14ac:dyDescent="0.3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R4" s="1" t="s">
        <v>16</v>
      </c>
      <c r="S4" s="6">
        <f>O5+O78</f>
        <v>80745.649999999994</v>
      </c>
      <c r="T4"/>
      <c r="AC4" s="1" t="s">
        <v>15</v>
      </c>
      <c r="AD4" s="1">
        <v>69857</v>
      </c>
      <c r="AE4" s="1">
        <v>0</v>
      </c>
    </row>
    <row r="5" spans="2:31" x14ac:dyDescent="0.35">
      <c r="B5" s="2" t="s">
        <v>16</v>
      </c>
      <c r="C5" s="10">
        <v>9322</v>
      </c>
      <c r="D5" s="10">
        <v>7875</v>
      </c>
      <c r="E5" s="10">
        <v>6651</v>
      </c>
      <c r="F5" s="10">
        <v>5646</v>
      </c>
      <c r="G5" s="10">
        <v>5929</v>
      </c>
      <c r="H5" s="10">
        <v>4997</v>
      </c>
      <c r="I5" s="10">
        <v>4886</v>
      </c>
      <c r="J5" s="11">
        <v>5235</v>
      </c>
      <c r="K5" s="10">
        <v>5913</v>
      </c>
      <c r="L5" s="10">
        <v>6389</v>
      </c>
      <c r="M5" s="10">
        <v>7598</v>
      </c>
      <c r="N5" s="10">
        <v>8192</v>
      </c>
      <c r="O5" s="12">
        <f>SUM(C5:N5)</f>
        <v>78633</v>
      </c>
      <c r="R5" s="1" t="s">
        <v>17</v>
      </c>
      <c r="S5" s="6">
        <f>O7+O80</f>
        <v>76706.710000000006</v>
      </c>
      <c r="T5"/>
      <c r="AC5" s="1" t="s">
        <v>16</v>
      </c>
      <c r="AD5" s="1">
        <v>78633</v>
      </c>
      <c r="AE5" s="1">
        <v>2112.65</v>
      </c>
    </row>
    <row r="6" spans="2:31" x14ac:dyDescent="0.3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R6" s="1" t="s">
        <v>18</v>
      </c>
      <c r="S6" s="6">
        <f>O9+O82</f>
        <v>74620.02</v>
      </c>
      <c r="T6"/>
      <c r="AC6" s="1" t="s">
        <v>17</v>
      </c>
      <c r="AD6" s="1">
        <v>74736</v>
      </c>
      <c r="AE6" s="1">
        <v>1970.71</v>
      </c>
    </row>
    <row r="7" spans="2:31" x14ac:dyDescent="0.35">
      <c r="B7" s="2" t="s">
        <v>17</v>
      </c>
      <c r="C7" s="13">
        <v>8170</v>
      </c>
      <c r="D7" s="13">
        <v>6267</v>
      </c>
      <c r="E7" s="13">
        <v>5971</v>
      </c>
      <c r="F7" s="13">
        <v>5567</v>
      </c>
      <c r="G7" s="13">
        <v>5542</v>
      </c>
      <c r="H7" s="13">
        <v>5346</v>
      </c>
      <c r="I7" s="13">
        <v>4951</v>
      </c>
      <c r="J7" s="13">
        <v>5181</v>
      </c>
      <c r="K7" s="13">
        <v>5880</v>
      </c>
      <c r="L7" s="13">
        <v>6759</v>
      </c>
      <c r="M7" s="13">
        <v>7679</v>
      </c>
      <c r="N7" s="13">
        <v>7423</v>
      </c>
      <c r="O7" s="14">
        <f>SUM(C7:N7)</f>
        <v>74736</v>
      </c>
      <c r="R7" s="1" t="s">
        <v>19</v>
      </c>
      <c r="S7" s="6">
        <f>O11+O84</f>
        <v>75528.460000000006</v>
      </c>
      <c r="T7"/>
      <c r="AC7" s="1" t="s">
        <v>18</v>
      </c>
      <c r="AD7" s="1">
        <v>72884</v>
      </c>
      <c r="AE7" s="1">
        <v>1736.0199999999998</v>
      </c>
    </row>
    <row r="8" spans="2:31" x14ac:dyDescent="0.3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R8" s="1" t="s">
        <v>20</v>
      </c>
      <c r="S8" s="6">
        <f>O13+O86</f>
        <v>75465</v>
      </c>
      <c r="T8"/>
      <c r="AC8" s="1" t="s">
        <v>19</v>
      </c>
      <c r="AD8" s="1">
        <v>70275</v>
      </c>
      <c r="AE8" s="1">
        <v>5253.46</v>
      </c>
    </row>
    <row r="9" spans="2:31" x14ac:dyDescent="0.35">
      <c r="B9" s="2" t="s">
        <v>18</v>
      </c>
      <c r="C9" s="15">
        <v>7185</v>
      </c>
      <c r="D9" s="15">
        <v>6059</v>
      </c>
      <c r="E9" s="15">
        <v>6513</v>
      </c>
      <c r="F9" s="15">
        <v>5676</v>
      </c>
      <c r="G9" s="15">
        <v>5511</v>
      </c>
      <c r="H9" s="15">
        <v>4563</v>
      </c>
      <c r="I9" s="15">
        <v>4770</v>
      </c>
      <c r="J9" s="15">
        <v>5386</v>
      </c>
      <c r="K9" s="15">
        <v>5504</v>
      </c>
      <c r="L9" s="15">
        <v>6858</v>
      </c>
      <c r="M9" s="15">
        <v>7531</v>
      </c>
      <c r="N9" s="15">
        <v>7328</v>
      </c>
      <c r="O9" s="16">
        <f>SUM(C9:N9)</f>
        <v>72884</v>
      </c>
      <c r="R9" s="1" t="s">
        <v>21</v>
      </c>
      <c r="S9" s="6">
        <f>O15+O88</f>
        <v>62857</v>
      </c>
      <c r="T9"/>
      <c r="AC9" s="1" t="s">
        <v>20</v>
      </c>
      <c r="AD9" s="1">
        <v>70142</v>
      </c>
      <c r="AE9" s="1">
        <v>5323</v>
      </c>
    </row>
    <row r="10" spans="2:31" x14ac:dyDescent="0.3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R10" s="1" t="s">
        <v>22</v>
      </c>
      <c r="S10" s="6">
        <f>O17+O90</f>
        <v>64754.31</v>
      </c>
      <c r="T10"/>
      <c r="AC10" s="1" t="s">
        <v>21</v>
      </c>
      <c r="AD10" s="1">
        <v>57576</v>
      </c>
      <c r="AE10" s="1">
        <v>5281</v>
      </c>
    </row>
    <row r="11" spans="2:31" x14ac:dyDescent="0.35">
      <c r="B11" s="2" t="s">
        <v>19</v>
      </c>
      <c r="C11" s="17">
        <v>7071</v>
      </c>
      <c r="D11" s="17">
        <v>5664</v>
      </c>
      <c r="E11" s="17">
        <v>5647</v>
      </c>
      <c r="F11" s="17">
        <v>4968</v>
      </c>
      <c r="G11" s="17">
        <v>5224</v>
      </c>
      <c r="H11" s="17">
        <v>4525</v>
      </c>
      <c r="I11" s="17">
        <v>5727</v>
      </c>
      <c r="J11" s="17">
        <v>5762</v>
      </c>
      <c r="K11" s="17">
        <v>5758</v>
      </c>
      <c r="L11" s="17">
        <v>6077</v>
      </c>
      <c r="M11" s="17">
        <v>7245</v>
      </c>
      <c r="N11" s="17">
        <v>6607</v>
      </c>
      <c r="O11" s="18">
        <f>SUM(C11:N11)</f>
        <v>70275</v>
      </c>
      <c r="S11"/>
      <c r="T11"/>
      <c r="AC11" s="1" t="s">
        <v>22</v>
      </c>
      <c r="AD11" s="1">
        <v>60019</v>
      </c>
      <c r="AE11" s="1">
        <v>4735.3100000000004</v>
      </c>
    </row>
    <row r="12" spans="2:31" x14ac:dyDescent="0.3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S12"/>
      <c r="T12"/>
    </row>
    <row r="13" spans="2:31" x14ac:dyDescent="0.35">
      <c r="B13" s="2" t="s">
        <v>20</v>
      </c>
      <c r="C13" s="19">
        <v>6387</v>
      </c>
      <c r="D13" s="19">
        <v>5595</v>
      </c>
      <c r="E13" s="19">
        <v>5374</v>
      </c>
      <c r="F13" s="19">
        <v>4644</v>
      </c>
      <c r="G13" s="19">
        <v>5802</v>
      </c>
      <c r="H13" s="19">
        <v>5254</v>
      </c>
      <c r="I13" s="19">
        <v>4955</v>
      </c>
      <c r="J13" s="19">
        <v>5423</v>
      </c>
      <c r="K13" s="19">
        <v>5975</v>
      </c>
      <c r="L13" s="19">
        <v>6491</v>
      </c>
      <c r="M13" s="19">
        <v>7309</v>
      </c>
      <c r="N13" s="19">
        <v>6933</v>
      </c>
      <c r="O13" s="20">
        <f>SUM(C13:N13)</f>
        <v>70142</v>
      </c>
      <c r="S13"/>
      <c r="T13"/>
    </row>
    <row r="14" spans="2:31" x14ac:dyDescent="0.35"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S14"/>
      <c r="T14"/>
    </row>
    <row r="15" spans="2:31" x14ac:dyDescent="0.35">
      <c r="B15" s="2" t="s">
        <v>21</v>
      </c>
      <c r="C15" s="24">
        <v>6945</v>
      </c>
      <c r="D15" s="24">
        <v>5530</v>
      </c>
      <c r="E15" s="24">
        <v>4019</v>
      </c>
      <c r="F15" s="24">
        <v>1876</v>
      </c>
      <c r="G15" s="24">
        <v>2016</v>
      </c>
      <c r="H15" s="24">
        <v>4101</v>
      </c>
      <c r="I15" s="24">
        <v>4242</v>
      </c>
      <c r="J15" s="24">
        <v>4252</v>
      </c>
      <c r="K15" s="24">
        <v>5366</v>
      </c>
      <c r="L15" s="24">
        <v>6396</v>
      </c>
      <c r="M15" s="24">
        <v>6623</v>
      </c>
      <c r="N15" s="24">
        <v>6210</v>
      </c>
      <c r="O15" s="25">
        <f t="shared" ref="O15" si="0">SUM(C15:N15)</f>
        <v>57576</v>
      </c>
      <c r="S15"/>
      <c r="T15"/>
    </row>
    <row r="16" spans="2:31" x14ac:dyDescent="0.35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26"/>
    </row>
    <row r="17" spans="2:40" x14ac:dyDescent="0.35">
      <c r="B17" s="2" t="s">
        <v>22</v>
      </c>
      <c r="C17" s="27">
        <v>6009</v>
      </c>
      <c r="D17" s="27">
        <v>4661</v>
      </c>
      <c r="E17" s="27">
        <v>3452</v>
      </c>
      <c r="F17" s="27">
        <v>2581</v>
      </c>
      <c r="G17" s="27">
        <v>3499</v>
      </c>
      <c r="H17" s="27">
        <v>5243</v>
      </c>
      <c r="I17" s="27">
        <v>5817</v>
      </c>
      <c r="J17" s="27">
        <v>4876</v>
      </c>
      <c r="K17" s="27">
        <v>5074</v>
      </c>
      <c r="L17" s="27">
        <v>5282</v>
      </c>
      <c r="M17" s="27">
        <v>6616</v>
      </c>
      <c r="N17" s="27">
        <v>6909</v>
      </c>
      <c r="O17" s="28">
        <f t="shared" ref="O17" si="1">SUM(C17:N17)</f>
        <v>60019</v>
      </c>
      <c r="P17" s="26"/>
    </row>
    <row r="18" spans="2:40" x14ac:dyDescent="0.35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  <c r="P18" s="26"/>
    </row>
    <row r="20" spans="2:40" x14ac:dyDescent="0.35">
      <c r="B20" s="109" t="s">
        <v>23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2:40" x14ac:dyDescent="0.35">
      <c r="B21" s="2"/>
      <c r="C21" s="32" t="s">
        <v>24</v>
      </c>
      <c r="D21" s="32" t="s">
        <v>25</v>
      </c>
      <c r="E21" s="32" t="s">
        <v>26</v>
      </c>
      <c r="F21" s="32" t="s">
        <v>27</v>
      </c>
      <c r="G21" s="32" t="s">
        <v>28</v>
      </c>
      <c r="H21" s="32" t="s">
        <v>29</v>
      </c>
      <c r="I21" s="32" t="s">
        <v>30</v>
      </c>
      <c r="J21" s="32" t="s">
        <v>31</v>
      </c>
      <c r="K21" s="32" t="s">
        <v>32</v>
      </c>
      <c r="L21" s="32" t="s">
        <v>33</v>
      </c>
      <c r="M21" s="32" t="s">
        <v>34</v>
      </c>
      <c r="N21" s="32" t="s">
        <v>35</v>
      </c>
      <c r="O21" s="33" t="s">
        <v>13</v>
      </c>
      <c r="V21" s="7"/>
    </row>
    <row r="22" spans="2:40" x14ac:dyDescent="0.35">
      <c r="B22" s="2" t="s">
        <v>15</v>
      </c>
      <c r="C22" s="34">
        <v>29400</v>
      </c>
      <c r="D22" s="34">
        <v>14160</v>
      </c>
      <c r="E22" s="34">
        <v>11990</v>
      </c>
      <c r="F22" s="34">
        <v>5940</v>
      </c>
      <c r="G22" s="34">
        <v>3186</v>
      </c>
      <c r="H22" s="34">
        <v>2335</v>
      </c>
      <c r="I22" s="34">
        <v>1669</v>
      </c>
      <c r="J22" s="34">
        <v>1951</v>
      </c>
      <c r="K22" s="34">
        <v>3678</v>
      </c>
      <c r="L22" s="34">
        <v>11681</v>
      </c>
      <c r="M22" s="34">
        <v>15133</v>
      </c>
      <c r="N22" s="34">
        <v>22674</v>
      </c>
      <c r="O22" s="5">
        <f>SUM(C22:N22)</f>
        <v>123797</v>
      </c>
      <c r="Q22"/>
      <c r="T22" s="29"/>
      <c r="U22" s="35"/>
      <c r="AC22" s="1" t="s">
        <v>128</v>
      </c>
      <c r="AD22" s="1" t="s">
        <v>129</v>
      </c>
      <c r="AE22" s="1" t="s">
        <v>130</v>
      </c>
      <c r="AF22" s="1" t="s">
        <v>27</v>
      </c>
      <c r="AG22" s="1" t="s">
        <v>131</v>
      </c>
      <c r="AH22" s="1" t="s">
        <v>132</v>
      </c>
      <c r="AI22" s="1" t="s">
        <v>133</v>
      </c>
      <c r="AJ22" s="1" t="s">
        <v>31</v>
      </c>
      <c r="AK22" s="1" t="s">
        <v>134</v>
      </c>
      <c r="AL22" s="1" t="s">
        <v>135</v>
      </c>
      <c r="AM22" s="1" t="s">
        <v>34</v>
      </c>
      <c r="AN22" s="1" t="s">
        <v>136</v>
      </c>
    </row>
    <row r="23" spans="2:40" x14ac:dyDescent="0.35">
      <c r="B23" s="7" t="s">
        <v>36</v>
      </c>
      <c r="C23" s="36">
        <v>-7.8</v>
      </c>
      <c r="D23" s="36">
        <v>-0.1</v>
      </c>
      <c r="E23" s="36">
        <v>2.6</v>
      </c>
      <c r="F23" s="36">
        <v>6.9</v>
      </c>
      <c r="G23" s="36">
        <v>12.8</v>
      </c>
      <c r="H23" s="36">
        <v>13.6</v>
      </c>
      <c r="I23" s="36">
        <v>19.600000000000001</v>
      </c>
      <c r="J23" s="36">
        <v>17</v>
      </c>
      <c r="K23" s="36">
        <v>12.2</v>
      </c>
      <c r="L23" s="36">
        <v>5.6</v>
      </c>
      <c r="M23" s="36">
        <v>1.6</v>
      </c>
      <c r="N23" s="36">
        <v>-1.2</v>
      </c>
      <c r="O23" s="37">
        <f>SUM(C23:N23)/12</f>
        <v>6.8999999999999986</v>
      </c>
      <c r="P23" s="38"/>
      <c r="Q23"/>
      <c r="T23" s="29"/>
      <c r="U23" s="35"/>
      <c r="AB23" s="1" t="s">
        <v>14</v>
      </c>
      <c r="AC23" s="1">
        <v>6009</v>
      </c>
      <c r="AD23" s="1">
        <v>4661</v>
      </c>
      <c r="AE23" s="1">
        <v>3452</v>
      </c>
      <c r="AF23" s="1">
        <v>2581</v>
      </c>
      <c r="AG23" s="1">
        <v>3499</v>
      </c>
      <c r="AH23" s="1">
        <v>5243</v>
      </c>
      <c r="AI23" s="1">
        <v>5817</v>
      </c>
      <c r="AJ23" s="1">
        <v>4876</v>
      </c>
      <c r="AK23" s="1">
        <v>5074</v>
      </c>
      <c r="AL23" s="1">
        <v>5282</v>
      </c>
      <c r="AM23" s="1">
        <v>6616</v>
      </c>
      <c r="AN23" s="1">
        <v>6909</v>
      </c>
    </row>
    <row r="24" spans="2:40" x14ac:dyDescent="0.35">
      <c r="B24" s="2" t="s">
        <v>16</v>
      </c>
      <c r="C24" s="39">
        <v>18001</v>
      </c>
      <c r="D24" s="39">
        <v>15919</v>
      </c>
      <c r="E24" s="39">
        <v>11785</v>
      </c>
      <c r="F24" s="39">
        <v>7669</v>
      </c>
      <c r="G24" s="39">
        <v>3896</v>
      </c>
      <c r="H24" s="39">
        <v>2260</v>
      </c>
      <c r="I24" s="39">
        <v>2423</v>
      </c>
      <c r="J24" s="39">
        <v>2023</v>
      </c>
      <c r="K24" s="39">
        <v>4008</v>
      </c>
      <c r="L24" s="39">
        <v>10541</v>
      </c>
      <c r="M24" s="39">
        <v>12647</v>
      </c>
      <c r="N24" s="39">
        <v>15610</v>
      </c>
      <c r="O24" s="12">
        <f>SUM(C24:N24)</f>
        <v>106782</v>
      </c>
      <c r="P24" s="38"/>
      <c r="Q24"/>
      <c r="T24" s="29"/>
      <c r="U24" s="35"/>
      <c r="AB24" s="1" t="s">
        <v>137</v>
      </c>
      <c r="AC24" s="1">
        <v>791</v>
      </c>
      <c r="AD24" s="1">
        <v>675</v>
      </c>
      <c r="AE24" s="1">
        <v>459</v>
      </c>
      <c r="AF24" s="1">
        <v>369</v>
      </c>
      <c r="AG24" s="1">
        <v>483</v>
      </c>
      <c r="AH24" s="1">
        <v>811</v>
      </c>
      <c r="AI24" s="1">
        <v>977</v>
      </c>
      <c r="AJ24" s="1">
        <v>860</v>
      </c>
      <c r="AK24" s="1">
        <v>1111</v>
      </c>
      <c r="AL24" s="1">
        <v>931</v>
      </c>
      <c r="AM24" s="1">
        <v>1240</v>
      </c>
      <c r="AN24" s="1">
        <v>2036</v>
      </c>
    </row>
    <row r="25" spans="2:40" x14ac:dyDescent="0.35">
      <c r="B25" s="7" t="s">
        <v>36</v>
      </c>
      <c r="C25" s="36">
        <v>0.3</v>
      </c>
      <c r="D25" s="36">
        <v>-0.5</v>
      </c>
      <c r="E25" s="36">
        <v>2.9</v>
      </c>
      <c r="F25" s="36">
        <v>5.8</v>
      </c>
      <c r="G25" s="36">
        <v>10.6</v>
      </c>
      <c r="H25" s="36">
        <v>14.6</v>
      </c>
      <c r="I25" s="36">
        <v>16.2</v>
      </c>
      <c r="J25" s="36">
        <v>17.100000000000001</v>
      </c>
      <c r="K25" s="36">
        <v>12.7</v>
      </c>
      <c r="L25" s="36">
        <v>4.8</v>
      </c>
      <c r="M25" s="36">
        <v>3.8</v>
      </c>
      <c r="N25" s="36">
        <v>2.5</v>
      </c>
      <c r="O25" s="37">
        <f>SUM(C25:N25)/12</f>
        <v>7.5666666666666664</v>
      </c>
      <c r="P25" s="38"/>
      <c r="Q25"/>
      <c r="T25" s="29"/>
      <c r="U25" s="35"/>
    </row>
    <row r="26" spans="2:40" x14ac:dyDescent="0.35">
      <c r="B26" s="2" t="s">
        <v>17</v>
      </c>
      <c r="C26" s="40">
        <v>27384</v>
      </c>
      <c r="D26" s="40">
        <v>15606</v>
      </c>
      <c r="E26" s="40">
        <v>13648</v>
      </c>
      <c r="F26" s="40">
        <v>6803</v>
      </c>
      <c r="G26" s="40">
        <v>2430</v>
      </c>
      <c r="H26" s="40">
        <v>2102</v>
      </c>
      <c r="I26" s="40">
        <v>1533</v>
      </c>
      <c r="J26" s="40">
        <v>2036</v>
      </c>
      <c r="K26" s="40">
        <v>3791</v>
      </c>
      <c r="L26" s="40">
        <v>12245</v>
      </c>
      <c r="M26" s="40">
        <v>18185</v>
      </c>
      <c r="N26" s="40">
        <v>19595</v>
      </c>
      <c r="O26" s="14">
        <f>SUM(C26:N26)</f>
        <v>125358</v>
      </c>
      <c r="P26" s="38"/>
      <c r="Q26"/>
      <c r="T26" s="29"/>
      <c r="U26" s="35"/>
    </row>
    <row r="27" spans="2:40" x14ac:dyDescent="0.35">
      <c r="B27" s="7" t="s">
        <v>36</v>
      </c>
      <c r="C27" s="36">
        <v>-9.6</v>
      </c>
      <c r="D27" s="36">
        <v>0.4</v>
      </c>
      <c r="E27" s="36">
        <v>-0.6</v>
      </c>
      <c r="F27" s="36">
        <v>5.9</v>
      </c>
      <c r="G27" s="36">
        <v>14.1</v>
      </c>
      <c r="H27" s="36">
        <v>16.3</v>
      </c>
      <c r="I27" s="36">
        <v>18.399999999999999</v>
      </c>
      <c r="J27" s="36">
        <v>16.3</v>
      </c>
      <c r="K27" s="36">
        <v>12.7</v>
      </c>
      <c r="L27" s="36">
        <v>4.3</v>
      </c>
      <c r="M27" s="36">
        <v>-0.8</v>
      </c>
      <c r="N27" s="36">
        <v>-0.1</v>
      </c>
      <c r="O27" s="37">
        <f>SUM(C27:N27)/12</f>
        <v>6.4416666666666673</v>
      </c>
      <c r="P27" s="38"/>
      <c r="Q27"/>
      <c r="T27" s="29"/>
      <c r="U27" s="35"/>
    </row>
    <row r="28" spans="2:40" x14ac:dyDescent="0.35">
      <c r="B28" s="2" t="s">
        <v>18</v>
      </c>
      <c r="C28" s="41">
        <v>22628</v>
      </c>
      <c r="D28" s="41">
        <v>18487</v>
      </c>
      <c r="E28" s="41">
        <v>12742</v>
      </c>
      <c r="F28" s="41">
        <v>9447</v>
      </c>
      <c r="G28" s="41">
        <v>5045</v>
      </c>
      <c r="H28" s="41">
        <v>900</v>
      </c>
      <c r="I28" s="41">
        <v>2239</v>
      </c>
      <c r="J28" s="41">
        <v>661</v>
      </c>
      <c r="K28" s="41">
        <v>4000</v>
      </c>
      <c r="L28" s="41">
        <v>9991</v>
      </c>
      <c r="M28" s="41">
        <v>15020</v>
      </c>
      <c r="N28" s="41">
        <v>18911</v>
      </c>
      <c r="O28" s="16">
        <f>SUM(C28:N28)</f>
        <v>120071</v>
      </c>
      <c r="P28" s="38"/>
      <c r="Q28"/>
      <c r="T28" s="29"/>
      <c r="U28" s="35"/>
    </row>
    <row r="29" spans="2:40" x14ac:dyDescent="0.35">
      <c r="B29" s="7" t="s">
        <v>36</v>
      </c>
      <c r="C29" s="36">
        <v>-3.4</v>
      </c>
      <c r="D29" s="36">
        <v>-2.8</v>
      </c>
      <c r="E29" s="36">
        <v>1.5</v>
      </c>
      <c r="F29" s="36">
        <v>3.5</v>
      </c>
      <c r="G29" s="36">
        <v>10.1</v>
      </c>
      <c r="H29" s="36">
        <v>13.8</v>
      </c>
      <c r="I29" s="36">
        <v>15.5</v>
      </c>
      <c r="J29" s="36">
        <v>16.5</v>
      </c>
      <c r="K29" s="36">
        <v>12.1</v>
      </c>
      <c r="L29" s="36">
        <v>5.4</v>
      </c>
      <c r="M29" s="36">
        <v>2.5</v>
      </c>
      <c r="N29" s="36">
        <v>0.3</v>
      </c>
      <c r="O29" s="37">
        <f>SUM(C29:N29)/12</f>
        <v>6.25</v>
      </c>
      <c r="P29" s="38"/>
      <c r="Q29"/>
      <c r="T29" s="29"/>
      <c r="U29" s="35"/>
    </row>
    <row r="30" spans="2:40" x14ac:dyDescent="0.35">
      <c r="B30" s="2" t="s">
        <v>19</v>
      </c>
      <c r="C30" s="42">
        <v>22517</v>
      </c>
      <c r="D30" s="42">
        <v>21789</v>
      </c>
      <c r="E30" s="42">
        <v>17417</v>
      </c>
      <c r="F30" s="42">
        <v>6630</v>
      </c>
      <c r="G30" s="42">
        <v>2173</v>
      </c>
      <c r="H30" s="42">
        <v>1692</v>
      </c>
      <c r="I30" s="42">
        <v>1646</v>
      </c>
      <c r="J30" s="42">
        <v>1704</v>
      </c>
      <c r="K30" s="42">
        <v>2675</v>
      </c>
      <c r="L30" s="42">
        <v>9426</v>
      </c>
      <c r="M30" s="42">
        <v>15315</v>
      </c>
      <c r="N30" s="42">
        <v>22439</v>
      </c>
      <c r="O30" s="18">
        <f>SUM(C30:N30)</f>
        <v>125423</v>
      </c>
      <c r="P30" s="38"/>
      <c r="Q30"/>
      <c r="T30" s="29"/>
      <c r="U30" s="35"/>
    </row>
    <row r="31" spans="2:40" x14ac:dyDescent="0.35">
      <c r="B31" s="7" t="s">
        <v>36</v>
      </c>
      <c r="C31" s="43">
        <v>-2.1</v>
      </c>
      <c r="D31" s="43">
        <v>-8.6999999999999993</v>
      </c>
      <c r="E31" s="43">
        <v>-3.6</v>
      </c>
      <c r="F31" s="43">
        <v>6.9</v>
      </c>
      <c r="G31" s="43">
        <v>15</v>
      </c>
      <c r="H31" s="43">
        <v>15.6</v>
      </c>
      <c r="I31" s="43">
        <v>20.399999999999999</v>
      </c>
      <c r="J31" s="43">
        <v>18.8</v>
      </c>
      <c r="K31" s="43">
        <v>14.1</v>
      </c>
      <c r="L31" s="43">
        <v>7.4</v>
      </c>
      <c r="M31" s="43">
        <v>2.6</v>
      </c>
      <c r="N31" s="43">
        <v>-2.4</v>
      </c>
      <c r="O31" s="37">
        <f>SUM(C31:N31)/12</f>
        <v>6.9999999999999991</v>
      </c>
      <c r="P31" s="38"/>
      <c r="Q31"/>
      <c r="T31" s="29"/>
      <c r="U31" s="35"/>
    </row>
    <row r="32" spans="2:40" x14ac:dyDescent="0.35">
      <c r="B32" s="2" t="s">
        <v>20</v>
      </c>
      <c r="C32" s="44">
        <v>25150</v>
      </c>
      <c r="D32" s="44">
        <v>15522</v>
      </c>
      <c r="E32" s="44">
        <v>15348</v>
      </c>
      <c r="F32" s="44">
        <v>7246</v>
      </c>
      <c r="G32" s="44">
        <v>4636</v>
      </c>
      <c r="H32" s="44">
        <v>1702</v>
      </c>
      <c r="I32" s="44">
        <v>2508</v>
      </c>
      <c r="J32" s="44">
        <v>2688</v>
      </c>
      <c r="K32" s="44">
        <v>5965</v>
      </c>
      <c r="L32" s="44">
        <v>10155</v>
      </c>
      <c r="M32" s="44">
        <v>16687</v>
      </c>
      <c r="N32" s="44">
        <v>19454</v>
      </c>
      <c r="O32" s="20">
        <f>SUM(C32:N32)</f>
        <v>127061</v>
      </c>
      <c r="P32" s="38"/>
      <c r="Q32"/>
      <c r="T32" s="29"/>
      <c r="U32" s="35"/>
    </row>
    <row r="33" spans="2:31" x14ac:dyDescent="0.35">
      <c r="B33" s="45" t="s">
        <v>37</v>
      </c>
      <c r="C33" s="36">
        <v>-5.5</v>
      </c>
      <c r="D33" s="36">
        <v>-0.1</v>
      </c>
      <c r="E33" s="36">
        <v>1.4</v>
      </c>
      <c r="F33" s="36">
        <v>7.3</v>
      </c>
      <c r="G33" s="36">
        <v>11</v>
      </c>
      <c r="H33" s="36">
        <v>18.2</v>
      </c>
      <c r="I33" s="36">
        <v>16.100000000000001</v>
      </c>
      <c r="J33" s="36">
        <v>16.2</v>
      </c>
      <c r="K33" s="36">
        <v>11.7</v>
      </c>
      <c r="L33" s="36">
        <v>7.4</v>
      </c>
      <c r="M33" s="36">
        <v>2.6</v>
      </c>
      <c r="N33" s="36">
        <v>1.9</v>
      </c>
      <c r="O33" s="37">
        <f>SUM(C33:N33)/12</f>
        <v>7.3500000000000005</v>
      </c>
      <c r="P33" s="38"/>
      <c r="Q33"/>
      <c r="T33" s="29"/>
      <c r="U33" s="35"/>
    </row>
    <row r="34" spans="2:31" x14ac:dyDescent="0.35">
      <c r="B34" s="2" t="s">
        <v>21</v>
      </c>
      <c r="C34" s="46">
        <v>18156</v>
      </c>
      <c r="D34" s="46">
        <v>16099</v>
      </c>
      <c r="E34" s="46">
        <v>10908</v>
      </c>
      <c r="F34" s="46">
        <v>4173</v>
      </c>
      <c r="G34" s="46">
        <v>2926</v>
      </c>
      <c r="H34" s="46">
        <v>1304</v>
      </c>
      <c r="I34" s="46">
        <v>1986</v>
      </c>
      <c r="J34" s="46">
        <v>1738</v>
      </c>
      <c r="K34" s="46">
        <v>3402</v>
      </c>
      <c r="L34" s="46">
        <v>8701</v>
      </c>
      <c r="M34" s="46">
        <v>13245</v>
      </c>
      <c r="N34" s="46">
        <v>19787</v>
      </c>
      <c r="O34" s="47">
        <f t="shared" ref="O34" si="2">SUM(C34:N34)</f>
        <v>102425</v>
      </c>
      <c r="P34" s="38"/>
      <c r="Q34"/>
      <c r="T34" s="26"/>
      <c r="U34" s="26"/>
    </row>
    <row r="35" spans="2:31" x14ac:dyDescent="0.35">
      <c r="B35" s="45" t="s">
        <v>37</v>
      </c>
      <c r="C35" s="48">
        <v>2.6</v>
      </c>
      <c r="D35" s="48">
        <v>1.2</v>
      </c>
      <c r="E35" s="48">
        <v>2.2999999999999998</v>
      </c>
      <c r="F35" s="48">
        <v>4.8</v>
      </c>
      <c r="G35" s="48">
        <v>9.4</v>
      </c>
      <c r="H35" s="48">
        <v>18.5</v>
      </c>
      <c r="I35" s="48">
        <v>16.3</v>
      </c>
      <c r="J35" s="48">
        <v>16.5</v>
      </c>
      <c r="K35" s="48">
        <v>13.7</v>
      </c>
      <c r="L35" s="48">
        <v>8.8000000000000007</v>
      </c>
      <c r="M35" s="48">
        <v>4.2</v>
      </c>
      <c r="N35" s="48">
        <v>-0.6</v>
      </c>
      <c r="O35" s="49">
        <f>SUM(C35:N35)/12</f>
        <v>8.1416666666666675</v>
      </c>
      <c r="P35" s="38"/>
      <c r="Q35"/>
      <c r="R35"/>
      <c r="S35"/>
      <c r="T35"/>
      <c r="U35"/>
      <c r="V35"/>
      <c r="W35"/>
      <c r="X35"/>
      <c r="Y35"/>
      <c r="Z35"/>
      <c r="AA35"/>
      <c r="AB35"/>
    </row>
    <row r="36" spans="2:31" x14ac:dyDescent="0.35">
      <c r="B36" s="2" t="s">
        <v>22</v>
      </c>
      <c r="C36" s="50">
        <v>23894</v>
      </c>
      <c r="D36" s="50">
        <v>22197</v>
      </c>
      <c r="E36" s="50">
        <v>13686</v>
      </c>
      <c r="F36" s="50">
        <v>7522</v>
      </c>
      <c r="G36" s="50">
        <v>4633</v>
      </c>
      <c r="H36" s="50">
        <v>1502</v>
      </c>
      <c r="I36" s="50">
        <v>1325</v>
      </c>
      <c r="J36" s="50">
        <v>2566</v>
      </c>
      <c r="K36" s="50">
        <v>5858</v>
      </c>
      <c r="L36" s="50">
        <v>9499</v>
      </c>
      <c r="M36" s="50">
        <v>15116</v>
      </c>
      <c r="N36" s="50">
        <v>24693</v>
      </c>
      <c r="O36" s="51">
        <f t="shared" ref="O36" si="3">SUM(C36:N36)</f>
        <v>132491</v>
      </c>
      <c r="P36" s="38"/>
      <c r="Q36"/>
      <c r="R36"/>
      <c r="S36"/>
      <c r="T36"/>
      <c r="U36"/>
      <c r="V36"/>
      <c r="W36"/>
      <c r="X36"/>
      <c r="Y36"/>
      <c r="Z36"/>
      <c r="AA36"/>
      <c r="AB36"/>
    </row>
    <row r="37" spans="2:31" x14ac:dyDescent="0.35">
      <c r="B37" s="45" t="s">
        <v>37</v>
      </c>
      <c r="C37" s="48">
        <v>-4.2</v>
      </c>
      <c r="D37" s="48">
        <v>-6.5</v>
      </c>
      <c r="E37" s="48">
        <v>0.6</v>
      </c>
      <c r="F37" s="48">
        <v>5.2</v>
      </c>
      <c r="G37" s="48">
        <v>10.7</v>
      </c>
      <c r="H37" s="48">
        <v>19.5</v>
      </c>
      <c r="I37" s="48">
        <v>21.5</v>
      </c>
      <c r="J37" s="48">
        <v>15.6</v>
      </c>
      <c r="K37" s="48">
        <v>10.1</v>
      </c>
      <c r="L37" s="48">
        <v>7.8</v>
      </c>
      <c r="M37" s="48">
        <v>2.6</v>
      </c>
      <c r="N37" s="48">
        <v>-6.2</v>
      </c>
      <c r="O37" s="49">
        <f>SUM(C37:N37)/12</f>
        <v>6.3916666666666657</v>
      </c>
      <c r="P37" s="38"/>
      <c r="Q37"/>
      <c r="R37"/>
      <c r="S37"/>
      <c r="T37"/>
      <c r="U37"/>
      <c r="V37"/>
      <c r="W37"/>
      <c r="X37"/>
      <c r="Y37"/>
      <c r="Z37"/>
      <c r="AA37"/>
      <c r="AB37"/>
    </row>
    <row r="38" spans="2:31" x14ac:dyDescent="0.35">
      <c r="B38" s="29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P38" s="38"/>
      <c r="Q38"/>
      <c r="R38"/>
      <c r="S38"/>
      <c r="T38"/>
      <c r="U38"/>
      <c r="V38"/>
      <c r="W38"/>
      <c r="X38"/>
      <c r="Y38"/>
      <c r="Z38"/>
      <c r="AA38"/>
      <c r="AB38"/>
    </row>
    <row r="39" spans="2:31" x14ac:dyDescent="0.35">
      <c r="T39" s="26"/>
      <c r="U39" s="26"/>
    </row>
    <row r="40" spans="2:31" x14ac:dyDescent="0.35">
      <c r="B40" s="110" t="s">
        <v>38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</row>
    <row r="41" spans="2:31" x14ac:dyDescent="0.35">
      <c r="B41" s="2"/>
      <c r="C41" s="32">
        <v>41640</v>
      </c>
      <c r="D41" s="32">
        <v>41671</v>
      </c>
      <c r="E41" s="32">
        <v>41699</v>
      </c>
      <c r="F41" s="32">
        <v>41730</v>
      </c>
      <c r="G41" s="32">
        <v>41760</v>
      </c>
      <c r="H41" s="32">
        <v>41791</v>
      </c>
      <c r="I41" s="32">
        <v>41821</v>
      </c>
      <c r="J41" s="32">
        <v>41852</v>
      </c>
      <c r="K41" s="32">
        <v>41883</v>
      </c>
      <c r="L41" s="32">
        <v>41913</v>
      </c>
      <c r="M41" s="32">
        <v>41944</v>
      </c>
      <c r="N41" s="32">
        <v>41974</v>
      </c>
      <c r="O41" s="2" t="s">
        <v>39</v>
      </c>
      <c r="AD41" s="106" t="s">
        <v>138</v>
      </c>
      <c r="AE41" s="106" t="s">
        <v>139</v>
      </c>
    </row>
    <row r="42" spans="2:31" x14ac:dyDescent="0.35">
      <c r="B42" s="2" t="s">
        <v>15</v>
      </c>
      <c r="C42" s="34">
        <v>24</v>
      </c>
      <c r="D42" s="34">
        <v>23</v>
      </c>
      <c r="E42" s="34">
        <v>31</v>
      </c>
      <c r="F42" s="34">
        <v>32</v>
      </c>
      <c r="G42" s="34">
        <v>40</v>
      </c>
      <c r="H42" s="34">
        <v>17</v>
      </c>
      <c r="I42" s="34">
        <v>12</v>
      </c>
      <c r="J42" s="34">
        <v>21</v>
      </c>
      <c r="K42" s="34">
        <v>28</v>
      </c>
      <c r="L42" s="34">
        <v>37</v>
      </c>
      <c r="M42" s="34">
        <v>36.5</v>
      </c>
      <c r="N42" s="34">
        <v>33.5</v>
      </c>
      <c r="O42" s="5">
        <f>SUM(C42:N42)</f>
        <v>335</v>
      </c>
      <c r="AC42" s="1">
        <v>2014</v>
      </c>
      <c r="AD42" s="107">
        <v>335</v>
      </c>
      <c r="AE42" s="107">
        <v>0</v>
      </c>
    </row>
    <row r="43" spans="2:31" x14ac:dyDescent="0.35">
      <c r="B43" s="7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5"/>
      <c r="R43"/>
      <c r="AC43" s="1">
        <v>2015</v>
      </c>
      <c r="AD43" s="107">
        <v>370</v>
      </c>
      <c r="AE43" s="108">
        <v>7</v>
      </c>
    </row>
    <row r="44" spans="2:31" x14ac:dyDescent="0.35">
      <c r="B44" s="2" t="s">
        <v>16</v>
      </c>
      <c r="C44" s="39">
        <v>30</v>
      </c>
      <c r="D44" s="39">
        <v>30</v>
      </c>
      <c r="E44" s="39">
        <v>30</v>
      </c>
      <c r="F44" s="39">
        <v>35</v>
      </c>
      <c r="G44" s="39">
        <v>40</v>
      </c>
      <c r="H44" s="39">
        <v>21</v>
      </c>
      <c r="I44" s="39">
        <v>12</v>
      </c>
      <c r="J44" s="39">
        <v>19</v>
      </c>
      <c r="K44" s="39">
        <v>32.1</v>
      </c>
      <c r="L44" s="39">
        <v>42</v>
      </c>
      <c r="M44" s="39">
        <v>42</v>
      </c>
      <c r="N44" s="39">
        <v>36.9</v>
      </c>
      <c r="O44" s="12">
        <f>SUM(C44:N44)</f>
        <v>370</v>
      </c>
      <c r="R44"/>
      <c r="AC44" s="1">
        <v>2016</v>
      </c>
      <c r="AD44" s="107">
        <v>429.1</v>
      </c>
      <c r="AE44" s="108">
        <v>62</v>
      </c>
    </row>
    <row r="45" spans="2:31" x14ac:dyDescent="0.35">
      <c r="B45" s="7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R45"/>
      <c r="AC45" s="1">
        <v>2017</v>
      </c>
      <c r="AD45" s="107">
        <v>357</v>
      </c>
      <c r="AE45" s="108">
        <v>36</v>
      </c>
    </row>
    <row r="46" spans="2:31" x14ac:dyDescent="0.35">
      <c r="B46" s="2" t="s">
        <v>17</v>
      </c>
      <c r="C46" s="40">
        <v>29.4</v>
      </c>
      <c r="D46" s="40">
        <v>43.9</v>
      </c>
      <c r="E46" s="40">
        <v>38</v>
      </c>
      <c r="F46" s="40">
        <v>42.8</v>
      </c>
      <c r="G46" s="40">
        <v>45</v>
      </c>
      <c r="H46" s="40">
        <v>25</v>
      </c>
      <c r="I46" s="40">
        <v>27</v>
      </c>
      <c r="J46" s="40">
        <v>27</v>
      </c>
      <c r="K46" s="40">
        <v>33</v>
      </c>
      <c r="L46" s="40">
        <v>33</v>
      </c>
      <c r="M46" s="40">
        <v>45</v>
      </c>
      <c r="N46" s="40">
        <v>40</v>
      </c>
      <c r="O46" s="14">
        <f>SUM(C46:N46)</f>
        <v>429.1</v>
      </c>
      <c r="R46"/>
      <c r="AC46" s="1">
        <v>2018</v>
      </c>
      <c r="AD46" s="107">
        <v>348</v>
      </c>
      <c r="AE46" s="108">
        <v>48.48</v>
      </c>
    </row>
    <row r="47" spans="2:31" x14ac:dyDescent="0.35">
      <c r="B47" s="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9"/>
      <c r="R47"/>
      <c r="AC47" s="1">
        <v>2019</v>
      </c>
      <c r="AD47" s="108">
        <v>400</v>
      </c>
      <c r="AE47" s="108">
        <v>40.76</v>
      </c>
    </row>
    <row r="48" spans="2:31" x14ac:dyDescent="0.35">
      <c r="B48" s="2" t="s">
        <v>18</v>
      </c>
      <c r="C48" s="41">
        <v>33</v>
      </c>
      <c r="D48" s="41">
        <v>27</v>
      </c>
      <c r="E48" s="41">
        <v>39</v>
      </c>
      <c r="F48" s="41">
        <v>38</v>
      </c>
      <c r="G48" s="41">
        <v>32.799999999999997</v>
      </c>
      <c r="H48" s="41">
        <v>31.2</v>
      </c>
      <c r="I48" s="41">
        <v>12.2</v>
      </c>
      <c r="J48" s="41">
        <v>28.8</v>
      </c>
      <c r="K48" s="41">
        <v>28</v>
      </c>
      <c r="L48" s="41">
        <v>58.7</v>
      </c>
      <c r="M48" s="41">
        <v>13.3</v>
      </c>
      <c r="N48" s="41">
        <v>15</v>
      </c>
      <c r="O48" s="16">
        <f>SUM(C48:N48)</f>
        <v>357</v>
      </c>
      <c r="R48"/>
      <c r="AC48" s="1">
        <v>2020</v>
      </c>
      <c r="AD48" s="108">
        <v>247</v>
      </c>
      <c r="AE48" s="108">
        <v>34.9</v>
      </c>
    </row>
    <row r="49" spans="2:32" x14ac:dyDescent="0.35">
      <c r="B49" s="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9"/>
      <c r="R49"/>
      <c r="AC49" s="1">
        <v>2021</v>
      </c>
      <c r="AD49" s="108">
        <v>212</v>
      </c>
      <c r="AE49" s="108">
        <v>41.54999999999999</v>
      </c>
    </row>
    <row r="50" spans="2:32" x14ac:dyDescent="0.35">
      <c r="B50" s="2" t="s">
        <v>19</v>
      </c>
      <c r="C50" s="42">
        <v>20</v>
      </c>
      <c r="D50" s="42">
        <v>29</v>
      </c>
      <c r="E50" s="42">
        <v>31</v>
      </c>
      <c r="F50" s="42">
        <v>40</v>
      </c>
      <c r="G50" s="42">
        <v>37</v>
      </c>
      <c r="H50" s="42">
        <v>24</v>
      </c>
      <c r="I50" s="42">
        <v>17</v>
      </c>
      <c r="J50" s="42">
        <v>24</v>
      </c>
      <c r="K50" s="42">
        <v>33</v>
      </c>
      <c r="L50" s="42">
        <v>33</v>
      </c>
      <c r="M50" s="42">
        <v>37</v>
      </c>
      <c r="N50" s="42">
        <v>23</v>
      </c>
      <c r="O50" s="18">
        <f>SUM(C50:N50)</f>
        <v>348</v>
      </c>
      <c r="R50"/>
    </row>
    <row r="51" spans="2:32" x14ac:dyDescent="0.35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  <c r="R51"/>
      <c r="AE51"/>
    </row>
    <row r="52" spans="2:32" x14ac:dyDescent="0.35">
      <c r="B52" s="2" t="s">
        <v>20</v>
      </c>
      <c r="C52" s="56">
        <v>32</v>
      </c>
      <c r="D52" s="56">
        <v>24</v>
      </c>
      <c r="E52" s="56">
        <v>36</v>
      </c>
      <c r="F52" s="56">
        <v>47</v>
      </c>
      <c r="G52" s="56">
        <v>41</v>
      </c>
      <c r="H52" s="56">
        <v>21</v>
      </c>
      <c r="I52" s="56">
        <v>14</v>
      </c>
      <c r="J52" s="56">
        <v>21</v>
      </c>
      <c r="K52" s="56">
        <v>39</v>
      </c>
      <c r="L52" s="56">
        <v>43</v>
      </c>
      <c r="M52" s="56">
        <v>35</v>
      </c>
      <c r="N52" s="56">
        <v>47</v>
      </c>
      <c r="O52" s="57">
        <f>SUM(C52:N52)</f>
        <v>400</v>
      </c>
      <c r="R52"/>
      <c r="S52"/>
      <c r="T52"/>
      <c r="U52"/>
      <c r="V52"/>
      <c r="W52"/>
      <c r="X52"/>
      <c r="Y52"/>
      <c r="Z52"/>
      <c r="AA52"/>
      <c r="AB52"/>
      <c r="AC52"/>
      <c r="AF52"/>
    </row>
    <row r="53" spans="2:32" x14ac:dyDescent="0.3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2:32" x14ac:dyDescent="0.35">
      <c r="B54" s="2" t="s">
        <v>21</v>
      </c>
      <c r="C54" s="58">
        <v>37</v>
      </c>
      <c r="D54" s="58">
        <v>28</v>
      </c>
      <c r="E54" s="58">
        <v>20</v>
      </c>
      <c r="F54" s="58">
        <v>5</v>
      </c>
      <c r="G54" s="58">
        <v>8</v>
      </c>
      <c r="H54" s="58">
        <v>14</v>
      </c>
      <c r="I54" s="58">
        <v>20</v>
      </c>
      <c r="J54" s="58">
        <v>18</v>
      </c>
      <c r="K54" s="58">
        <v>31</v>
      </c>
      <c r="L54" s="58">
        <v>32</v>
      </c>
      <c r="M54" s="58">
        <v>23</v>
      </c>
      <c r="N54" s="58">
        <v>11</v>
      </c>
      <c r="O54" s="25">
        <f t="shared" ref="O54" si="4">SUM(C54:N54)</f>
        <v>247</v>
      </c>
      <c r="R54"/>
      <c r="S54"/>
      <c r="T54"/>
      <c r="U54"/>
      <c r="V54"/>
      <c r="W54"/>
      <c r="X54"/>
      <c r="Y54"/>
      <c r="Z54"/>
      <c r="AA54"/>
      <c r="AB54"/>
      <c r="AC54"/>
      <c r="AF54"/>
    </row>
    <row r="55" spans="2:32" x14ac:dyDescent="0.3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2:32" x14ac:dyDescent="0.35">
      <c r="B56" s="2" t="s">
        <v>22</v>
      </c>
      <c r="C56" s="59">
        <v>15</v>
      </c>
      <c r="D56" s="59">
        <v>18</v>
      </c>
      <c r="E56" s="59">
        <v>7</v>
      </c>
      <c r="F56" s="59">
        <v>9</v>
      </c>
      <c r="G56" s="59">
        <v>18</v>
      </c>
      <c r="H56" s="59">
        <v>37</v>
      </c>
      <c r="I56" s="59">
        <v>3</v>
      </c>
      <c r="J56" s="59">
        <v>22</v>
      </c>
      <c r="K56" s="59">
        <v>22</v>
      </c>
      <c r="L56" s="59">
        <v>22</v>
      </c>
      <c r="M56" s="59">
        <v>22</v>
      </c>
      <c r="N56" s="59">
        <v>17</v>
      </c>
      <c r="O56" s="28">
        <f t="shared" ref="O56" si="5">SUM(C56:N56)</f>
        <v>212</v>
      </c>
      <c r="R56"/>
      <c r="S56"/>
      <c r="T56"/>
      <c r="U56"/>
      <c r="V56"/>
      <c r="W56"/>
      <c r="X56"/>
      <c r="Y56"/>
      <c r="Z56"/>
      <c r="AA56"/>
      <c r="AB56"/>
      <c r="AC56"/>
      <c r="AE56"/>
      <c r="AF56"/>
    </row>
    <row r="57" spans="2:32" x14ac:dyDescent="0.35">
      <c r="B57" s="29"/>
      <c r="C57" s="60"/>
      <c r="D57"/>
      <c r="E57"/>
      <c r="F57"/>
      <c r="G57"/>
      <c r="H57"/>
      <c r="I57"/>
      <c r="J57"/>
      <c r="K57"/>
      <c r="L57"/>
      <c r="M57"/>
      <c r="N57"/>
      <c r="O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2:32" x14ac:dyDescent="0.35">
      <c r="B58" s="26"/>
      <c r="C58" s="26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2:32" ht="15" customHeight="1" x14ac:dyDescent="0.35">
      <c r="B59" s="109" t="s">
        <v>40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2:32" x14ac:dyDescent="0.35">
      <c r="B60" s="61"/>
      <c r="C60" s="32" t="s">
        <v>24</v>
      </c>
      <c r="D60" s="32" t="s">
        <v>25</v>
      </c>
      <c r="E60" s="32" t="s">
        <v>26</v>
      </c>
      <c r="F60" s="32" t="s">
        <v>27</v>
      </c>
      <c r="G60" s="32" t="s">
        <v>28</v>
      </c>
      <c r="H60" s="32" t="s">
        <v>29</v>
      </c>
      <c r="I60" s="32" t="s">
        <v>30</v>
      </c>
      <c r="J60" s="32" t="s">
        <v>31</v>
      </c>
      <c r="K60" s="32" t="s">
        <v>32</v>
      </c>
      <c r="L60" s="32" t="s">
        <v>33</v>
      </c>
      <c r="M60" s="32" t="s">
        <v>34</v>
      </c>
      <c r="N60" s="32" t="s">
        <v>35</v>
      </c>
      <c r="O60" s="2" t="s">
        <v>41</v>
      </c>
      <c r="R60"/>
      <c r="S60"/>
      <c r="T60"/>
      <c r="U60"/>
      <c r="V60"/>
      <c r="W60"/>
      <c r="X60"/>
      <c r="Y60"/>
      <c r="Z60"/>
      <c r="AA60"/>
      <c r="AB60"/>
      <c r="AC60" t="s">
        <v>140</v>
      </c>
      <c r="AD60" t="s">
        <v>141</v>
      </c>
      <c r="AE60" t="s">
        <v>142</v>
      </c>
      <c r="AF60"/>
    </row>
    <row r="61" spans="2:32" x14ac:dyDescent="0.35">
      <c r="B61" s="33" t="s">
        <v>16</v>
      </c>
      <c r="C61" s="39">
        <v>1</v>
      </c>
      <c r="D61" s="39"/>
      <c r="E61" s="39">
        <v>1</v>
      </c>
      <c r="F61" s="62"/>
      <c r="G61" s="39">
        <v>1</v>
      </c>
      <c r="H61" s="39">
        <v>1</v>
      </c>
      <c r="I61" s="62"/>
      <c r="J61" s="39">
        <v>1</v>
      </c>
      <c r="K61" s="62"/>
      <c r="L61" s="39">
        <v>1</v>
      </c>
      <c r="M61" s="62"/>
      <c r="N61" s="39">
        <v>1</v>
      </c>
      <c r="O61" s="12">
        <f>SUM(C61:N61)</f>
        <v>7</v>
      </c>
      <c r="R61"/>
      <c r="S61"/>
      <c r="T61"/>
      <c r="U61"/>
      <c r="V61"/>
      <c r="W61"/>
      <c r="X61"/>
      <c r="Y61"/>
      <c r="Z61"/>
      <c r="AA61"/>
      <c r="AB61">
        <v>2014</v>
      </c>
      <c r="AC61">
        <v>123797</v>
      </c>
      <c r="AD61" s="108">
        <v>69857</v>
      </c>
      <c r="AE61">
        <v>45103</v>
      </c>
      <c r="AF61"/>
    </row>
    <row r="62" spans="2:32" x14ac:dyDescent="0.35">
      <c r="B62" s="7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5"/>
      <c r="R62"/>
      <c r="AB62">
        <v>2015</v>
      </c>
      <c r="AC62">
        <v>106782</v>
      </c>
      <c r="AD62" s="107">
        <v>80745.649999999994</v>
      </c>
      <c r="AE62">
        <v>51148</v>
      </c>
    </row>
    <row r="63" spans="2:32" x14ac:dyDescent="0.35">
      <c r="B63" s="33" t="s">
        <v>17</v>
      </c>
      <c r="C63" s="40">
        <v>1</v>
      </c>
      <c r="D63" s="40">
        <v>1</v>
      </c>
      <c r="E63" s="40">
        <v>1</v>
      </c>
      <c r="F63" s="40">
        <v>2</v>
      </c>
      <c r="G63" s="40">
        <v>24</v>
      </c>
      <c r="H63" s="40">
        <v>2</v>
      </c>
      <c r="I63" s="40">
        <v>26</v>
      </c>
      <c r="J63" s="40">
        <v>1</v>
      </c>
      <c r="K63" s="40">
        <v>1</v>
      </c>
      <c r="L63" s="40">
        <v>1</v>
      </c>
      <c r="M63" s="40">
        <v>1</v>
      </c>
      <c r="N63" s="40">
        <v>1</v>
      </c>
      <c r="O63" s="14">
        <f>SUM(C63:N63)</f>
        <v>62</v>
      </c>
      <c r="R63"/>
      <c r="S63"/>
      <c r="T63"/>
      <c r="U63"/>
      <c r="V63"/>
      <c r="W63"/>
      <c r="X63"/>
      <c r="Y63"/>
      <c r="Z63"/>
      <c r="AA63"/>
      <c r="AB63">
        <v>2016</v>
      </c>
      <c r="AC63">
        <v>125358</v>
      </c>
      <c r="AD63" s="108">
        <v>76706.710000000006</v>
      </c>
      <c r="AE63">
        <v>47172</v>
      </c>
      <c r="AF63"/>
    </row>
    <row r="64" spans="2:32" x14ac:dyDescent="0.35">
      <c r="B64" s="7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4"/>
      <c r="R64"/>
      <c r="S64"/>
      <c r="T64"/>
      <c r="U64"/>
      <c r="V64"/>
      <c r="W64"/>
      <c r="X64"/>
      <c r="Y64"/>
      <c r="Z64"/>
      <c r="AA64"/>
      <c r="AB64">
        <v>2017</v>
      </c>
      <c r="AC64">
        <v>120071</v>
      </c>
      <c r="AD64" s="108">
        <v>74620.02</v>
      </c>
      <c r="AE64">
        <v>45537</v>
      </c>
      <c r="AF64"/>
    </row>
    <row r="65" spans="2:32" x14ac:dyDescent="0.35">
      <c r="B65" s="33" t="s">
        <v>18</v>
      </c>
      <c r="C65" s="41">
        <v>3</v>
      </c>
      <c r="D65" s="41">
        <v>3</v>
      </c>
      <c r="E65" s="41">
        <v>3</v>
      </c>
      <c r="F65" s="41">
        <v>3</v>
      </c>
      <c r="G65" s="41">
        <v>3</v>
      </c>
      <c r="H65" s="41">
        <v>3</v>
      </c>
      <c r="I65" s="41">
        <v>3</v>
      </c>
      <c r="J65" s="41">
        <v>3</v>
      </c>
      <c r="K65" s="41">
        <v>3</v>
      </c>
      <c r="L65" s="41">
        <v>3</v>
      </c>
      <c r="M65" s="41">
        <v>3</v>
      </c>
      <c r="N65" s="41">
        <v>3</v>
      </c>
      <c r="O65" s="16">
        <f>SUM(C65:N65)</f>
        <v>36</v>
      </c>
      <c r="R65"/>
      <c r="S65"/>
      <c r="T65"/>
      <c r="U65"/>
      <c r="V65"/>
      <c r="W65"/>
      <c r="X65"/>
      <c r="Y65"/>
      <c r="Z65"/>
      <c r="AA65"/>
      <c r="AB65">
        <v>2018</v>
      </c>
      <c r="AC65" s="1">
        <v>125423</v>
      </c>
      <c r="AD65" s="108">
        <v>75528.460000000006</v>
      </c>
      <c r="AE65">
        <v>36511</v>
      </c>
      <c r="AF65"/>
    </row>
    <row r="66" spans="2:32" x14ac:dyDescent="0.35">
      <c r="B66" s="7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4"/>
      <c r="R66"/>
      <c r="S66"/>
      <c r="T66"/>
      <c r="U66"/>
      <c r="V66"/>
      <c r="W66"/>
      <c r="X66"/>
      <c r="Y66"/>
      <c r="Z66"/>
      <c r="AA66"/>
      <c r="AB66">
        <v>2019</v>
      </c>
      <c r="AC66" s="1">
        <v>127061</v>
      </c>
      <c r="AD66" s="108">
        <v>75465</v>
      </c>
      <c r="AE66">
        <v>42450</v>
      </c>
      <c r="AF66"/>
    </row>
    <row r="67" spans="2:32" x14ac:dyDescent="0.35">
      <c r="B67" s="33" t="s">
        <v>19</v>
      </c>
      <c r="C67" s="42">
        <v>0.94</v>
      </c>
      <c r="D67" s="42">
        <v>1.04</v>
      </c>
      <c r="E67" s="42">
        <v>2.5</v>
      </c>
      <c r="F67" s="42">
        <v>5.43</v>
      </c>
      <c r="G67" s="42">
        <v>9.18</v>
      </c>
      <c r="H67" s="42">
        <v>3.39</v>
      </c>
      <c r="I67" s="42">
        <v>5.0999999999999996</v>
      </c>
      <c r="J67" s="42">
        <v>7.26</v>
      </c>
      <c r="K67" s="42">
        <v>4.8</v>
      </c>
      <c r="L67" s="42">
        <v>3.88</v>
      </c>
      <c r="M67" s="42">
        <v>1.42</v>
      </c>
      <c r="N67" s="42">
        <v>3.54</v>
      </c>
      <c r="O67" s="18">
        <f>SUM(C67:N67)</f>
        <v>48.48</v>
      </c>
      <c r="R67"/>
      <c r="S67"/>
      <c r="T67"/>
      <c r="U67"/>
      <c r="V67"/>
      <c r="W67"/>
      <c r="X67"/>
      <c r="Y67"/>
      <c r="Z67"/>
      <c r="AA67"/>
      <c r="AB67">
        <v>2020</v>
      </c>
      <c r="AC67" s="1">
        <v>102425</v>
      </c>
      <c r="AD67" s="108">
        <v>62857</v>
      </c>
      <c r="AE67">
        <v>30915</v>
      </c>
      <c r="AF67"/>
    </row>
    <row r="68" spans="2:32" x14ac:dyDescent="0.35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  <c r="R68"/>
      <c r="S68"/>
      <c r="T68"/>
      <c r="U68"/>
      <c r="V68"/>
      <c r="W68"/>
      <c r="X68"/>
      <c r="Y68"/>
      <c r="Z68"/>
      <c r="AA68"/>
      <c r="AB68">
        <v>2021</v>
      </c>
      <c r="AC68" s="1">
        <v>132491</v>
      </c>
      <c r="AD68" s="108">
        <v>64754.31</v>
      </c>
      <c r="AE68">
        <v>33333</v>
      </c>
      <c r="AF68"/>
    </row>
    <row r="69" spans="2:32" x14ac:dyDescent="0.35">
      <c r="B69" s="2" t="s">
        <v>20</v>
      </c>
      <c r="C69" s="56">
        <v>1.28</v>
      </c>
      <c r="D69" s="56">
        <v>1.1000000000000001</v>
      </c>
      <c r="E69" s="56">
        <v>5.2</v>
      </c>
      <c r="F69" s="56">
        <v>3.45</v>
      </c>
      <c r="G69" s="56">
        <v>6.05</v>
      </c>
      <c r="H69" s="56">
        <v>6.43</v>
      </c>
      <c r="I69" s="56">
        <v>3.24</v>
      </c>
      <c r="J69" s="56">
        <v>3.11</v>
      </c>
      <c r="K69" s="56">
        <v>2.5</v>
      </c>
      <c r="L69" s="56">
        <v>2.5099999999999998</v>
      </c>
      <c r="M69" s="56">
        <v>1.42</v>
      </c>
      <c r="N69" s="56">
        <v>4.47</v>
      </c>
      <c r="O69" s="20">
        <f>SUM(C69:N69)</f>
        <v>40.76</v>
      </c>
      <c r="R69"/>
      <c r="AB69"/>
      <c r="AE69"/>
    </row>
    <row r="70" spans="2:32" x14ac:dyDescent="0.35">
      <c r="B70" s="21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23"/>
      <c r="R70"/>
    </row>
    <row r="71" spans="2:32" x14ac:dyDescent="0.35">
      <c r="B71" s="2" t="s">
        <v>21</v>
      </c>
      <c r="C71" s="58">
        <v>1.45</v>
      </c>
      <c r="D71" s="58">
        <v>1.17</v>
      </c>
      <c r="E71" s="58">
        <v>2.4700000000000002</v>
      </c>
      <c r="F71" s="58">
        <v>3.94</v>
      </c>
      <c r="G71" s="58">
        <v>6.47</v>
      </c>
      <c r="H71" s="58">
        <v>3.96</v>
      </c>
      <c r="I71" s="58">
        <v>3.83</v>
      </c>
      <c r="J71" s="58">
        <v>3.68</v>
      </c>
      <c r="K71" s="58">
        <v>2.56</v>
      </c>
      <c r="L71" s="58">
        <v>1.78</v>
      </c>
      <c r="M71" s="58">
        <v>1.81</v>
      </c>
      <c r="N71" s="58">
        <v>1.78</v>
      </c>
      <c r="O71" s="25">
        <f t="shared" ref="O71" si="6">SUM(C71:N71)</f>
        <v>34.9</v>
      </c>
      <c r="R71"/>
    </row>
    <row r="72" spans="2:32" x14ac:dyDescent="0.3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  <c r="R72"/>
    </row>
    <row r="73" spans="2:32" x14ac:dyDescent="0.35">
      <c r="B73" s="2" t="s">
        <v>22</v>
      </c>
      <c r="C73" s="59">
        <v>1.29</v>
      </c>
      <c r="D73" s="59">
        <v>1.68</v>
      </c>
      <c r="E73" s="59">
        <v>1.96</v>
      </c>
      <c r="F73" s="59">
        <v>5.3</v>
      </c>
      <c r="G73" s="59">
        <v>3.28</v>
      </c>
      <c r="H73" s="59">
        <v>8.61</v>
      </c>
      <c r="I73" s="59">
        <v>2.7</v>
      </c>
      <c r="J73" s="59">
        <v>3.88</v>
      </c>
      <c r="K73" s="59">
        <v>3.55</v>
      </c>
      <c r="L73" s="59">
        <v>5.39</v>
      </c>
      <c r="M73" s="59">
        <v>2.75</v>
      </c>
      <c r="N73" s="59">
        <v>1.1599999999999999</v>
      </c>
      <c r="O73" s="28">
        <f t="shared" ref="O73" si="7">SUM(C73:N73)</f>
        <v>41.54999999999999</v>
      </c>
      <c r="R73"/>
    </row>
    <row r="74" spans="2:32" x14ac:dyDescent="0.35">
      <c r="B74" s="29"/>
      <c r="C74" s="60"/>
      <c r="D74"/>
      <c r="E74"/>
      <c r="F74"/>
      <c r="G74"/>
      <c r="H74"/>
      <c r="I74"/>
      <c r="J74"/>
      <c r="K74"/>
      <c r="L74"/>
      <c r="M74"/>
      <c r="N74"/>
      <c r="O74"/>
      <c r="R74"/>
    </row>
    <row r="75" spans="2:32" x14ac:dyDescent="0.35">
      <c r="B75" s="26"/>
      <c r="C75" s="26"/>
    </row>
    <row r="76" spans="2:32" x14ac:dyDescent="0.35">
      <c r="B76" s="109" t="s">
        <v>42</v>
      </c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x14ac:dyDescent="0.35">
      <c r="B77" s="61"/>
      <c r="C77" s="32" t="s">
        <v>24</v>
      </c>
      <c r="D77" s="32" t="s">
        <v>25</v>
      </c>
      <c r="E77" s="32" t="s">
        <v>26</v>
      </c>
      <c r="F77" s="32" t="s">
        <v>27</v>
      </c>
      <c r="G77" s="32" t="s">
        <v>28</v>
      </c>
      <c r="H77" s="32" t="s">
        <v>29</v>
      </c>
      <c r="I77" s="32" t="s">
        <v>30</v>
      </c>
      <c r="J77" s="32" t="s">
        <v>31</v>
      </c>
      <c r="K77" s="32" t="s">
        <v>32</v>
      </c>
      <c r="L77" s="32" t="s">
        <v>33</v>
      </c>
      <c r="M77" s="32" t="s">
        <v>34</v>
      </c>
      <c r="N77" s="32" t="s">
        <v>35</v>
      </c>
      <c r="O77" s="3" t="s">
        <v>43</v>
      </c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x14ac:dyDescent="0.35">
      <c r="B78" s="33" t="s">
        <v>16</v>
      </c>
      <c r="C78" s="39">
        <v>0.08</v>
      </c>
      <c r="D78" s="39">
        <v>70.06</v>
      </c>
      <c r="E78" s="39">
        <v>182.33</v>
      </c>
      <c r="F78" s="62">
        <v>209.78</v>
      </c>
      <c r="G78" s="39">
        <v>321.07</v>
      </c>
      <c r="H78" s="39">
        <v>337.32</v>
      </c>
      <c r="I78" s="62">
        <v>302.42</v>
      </c>
      <c r="J78" s="39">
        <v>345.05</v>
      </c>
      <c r="K78" s="62">
        <v>183.65</v>
      </c>
      <c r="L78" s="39">
        <v>128.82</v>
      </c>
      <c r="M78" s="62">
        <v>24.52</v>
      </c>
      <c r="N78" s="39">
        <v>7.55</v>
      </c>
      <c r="O78" s="12">
        <f>SUM(C78:N78)</f>
        <v>2112.65</v>
      </c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x14ac:dyDescent="0.35">
      <c r="B79" s="7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5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x14ac:dyDescent="0.35">
      <c r="B80" s="33" t="s">
        <v>17</v>
      </c>
      <c r="C80" s="40">
        <v>3.71</v>
      </c>
      <c r="D80" s="40">
        <v>19.7</v>
      </c>
      <c r="E80" s="40">
        <v>182.93</v>
      </c>
      <c r="F80" s="40">
        <v>162.38</v>
      </c>
      <c r="G80" s="40">
        <v>421.86</v>
      </c>
      <c r="H80" s="40">
        <v>330.17</v>
      </c>
      <c r="I80" s="40">
        <v>297.77</v>
      </c>
      <c r="J80" s="40">
        <v>248.98</v>
      </c>
      <c r="K80" s="40">
        <v>211.85</v>
      </c>
      <c r="L80" s="40">
        <v>83.19</v>
      </c>
      <c r="M80" s="40">
        <v>3.41</v>
      </c>
      <c r="N80" s="40">
        <v>4.76</v>
      </c>
      <c r="O80" s="14">
        <f>SUM(C80:N80)</f>
        <v>1970.71</v>
      </c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2:32" x14ac:dyDescent="0.35">
      <c r="B81" s="7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4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2:32" x14ac:dyDescent="0.35">
      <c r="B82" s="33" t="s">
        <v>18</v>
      </c>
      <c r="C82" s="41">
        <v>8.59</v>
      </c>
      <c r="D82" s="41">
        <v>45.6</v>
      </c>
      <c r="E82" s="41">
        <v>164.72</v>
      </c>
      <c r="F82" s="41">
        <v>238.34</v>
      </c>
      <c r="G82" s="41">
        <v>387.39</v>
      </c>
      <c r="H82" s="41">
        <v>348.27</v>
      </c>
      <c r="I82" s="41">
        <v>26.85</v>
      </c>
      <c r="J82" s="41">
        <v>236.11</v>
      </c>
      <c r="K82" s="41">
        <v>163.80000000000001</v>
      </c>
      <c r="L82" s="41">
        <v>77.55</v>
      </c>
      <c r="M82" s="41">
        <v>26.47</v>
      </c>
      <c r="N82" s="41">
        <v>12.33</v>
      </c>
      <c r="O82" s="16">
        <f>SUM(C82:N82)</f>
        <v>1736.0199999999998</v>
      </c>
      <c r="R82"/>
    </row>
    <row r="83" spans="2:32" x14ac:dyDescent="0.35">
      <c r="B83" s="7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4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2:32" x14ac:dyDescent="0.35">
      <c r="B84" s="33" t="s">
        <v>19</v>
      </c>
      <c r="C84" s="42">
        <v>21.46</v>
      </c>
      <c r="D84" s="42">
        <v>0.49</v>
      </c>
      <c r="E84" s="42">
        <v>365.21</v>
      </c>
      <c r="F84" s="42">
        <v>585</v>
      </c>
      <c r="G84" s="42">
        <v>1065.1600000000001</v>
      </c>
      <c r="H84" s="42">
        <v>867.6</v>
      </c>
      <c r="I84" s="42">
        <v>808.88</v>
      </c>
      <c r="J84" s="42">
        <v>711.87</v>
      </c>
      <c r="K84" s="42">
        <v>531.92999999999995</v>
      </c>
      <c r="L84" s="42">
        <v>243.53</v>
      </c>
      <c r="M84" s="42">
        <v>46.11</v>
      </c>
      <c r="N84" s="42">
        <v>6.22</v>
      </c>
      <c r="O84" s="18">
        <f>SUM(C84:N84)</f>
        <v>5253.46</v>
      </c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2:32" x14ac:dyDescent="0.35"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9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2:32" x14ac:dyDescent="0.35">
      <c r="B86" s="2" t="s">
        <v>20</v>
      </c>
      <c r="C86" s="56">
        <v>0</v>
      </c>
      <c r="D86" s="56">
        <v>130</v>
      </c>
      <c r="E86" s="56">
        <v>449</v>
      </c>
      <c r="F86" s="56">
        <v>842</v>
      </c>
      <c r="G86" s="56">
        <v>727</v>
      </c>
      <c r="H86" s="56">
        <v>920</v>
      </c>
      <c r="I86" s="56">
        <v>709</v>
      </c>
      <c r="J86" s="56">
        <v>725</v>
      </c>
      <c r="K86" s="56">
        <v>527</v>
      </c>
      <c r="L86" s="56">
        <v>215</v>
      </c>
      <c r="M86" s="56">
        <v>58</v>
      </c>
      <c r="N86" s="56">
        <v>21</v>
      </c>
      <c r="O86" s="20">
        <f>SUM(C86:N86)</f>
        <v>5323</v>
      </c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2:32" x14ac:dyDescent="0.35">
      <c r="B87" s="21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23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2:32" x14ac:dyDescent="0.35">
      <c r="B88" s="2" t="s">
        <v>21</v>
      </c>
      <c r="C88" s="58">
        <v>39</v>
      </c>
      <c r="D88" s="58">
        <v>135</v>
      </c>
      <c r="E88" s="58">
        <v>557</v>
      </c>
      <c r="F88" s="58">
        <v>625</v>
      </c>
      <c r="G88" s="58">
        <v>884</v>
      </c>
      <c r="H88" s="58">
        <v>813</v>
      </c>
      <c r="I88" s="58">
        <v>792</v>
      </c>
      <c r="J88" s="58">
        <v>661</v>
      </c>
      <c r="K88" s="58">
        <v>476</v>
      </c>
      <c r="L88" s="58">
        <v>215</v>
      </c>
      <c r="M88" s="58">
        <v>74</v>
      </c>
      <c r="N88" s="58">
        <v>10</v>
      </c>
      <c r="O88" s="25">
        <f t="shared" ref="O88" si="8">SUM(C88:N88)</f>
        <v>5281</v>
      </c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2:32" customFormat="1" x14ac:dyDescent="0.35">
      <c r="B89" s="21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23"/>
    </row>
    <row r="90" spans="2:32" customFormat="1" x14ac:dyDescent="0.35">
      <c r="B90" s="2" t="s">
        <v>22</v>
      </c>
      <c r="C90" s="59">
        <v>0.69</v>
      </c>
      <c r="D90" s="59">
        <v>18.11</v>
      </c>
      <c r="E90" s="59">
        <v>313.16000000000003</v>
      </c>
      <c r="F90" s="59">
        <v>620.42999999999995</v>
      </c>
      <c r="G90" s="59">
        <v>665.88</v>
      </c>
      <c r="H90" s="59">
        <v>932.79</v>
      </c>
      <c r="I90" s="59">
        <v>889.73</v>
      </c>
      <c r="J90" s="59">
        <v>509.52</v>
      </c>
      <c r="K90" s="59">
        <v>404.48</v>
      </c>
      <c r="L90" s="59">
        <v>303.25</v>
      </c>
      <c r="M90" s="59">
        <v>76.010000000000005</v>
      </c>
      <c r="N90" s="59">
        <v>1.26</v>
      </c>
      <c r="O90" s="28">
        <f t="shared" ref="O90" si="9">SUM(C90:N90)</f>
        <v>4735.3100000000004</v>
      </c>
    </row>
    <row r="91" spans="2:32" customFormat="1" ht="14" x14ac:dyDescent="0.3"/>
    <row r="92" spans="2:32" x14ac:dyDescent="0.3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2:32" x14ac:dyDescent="0.35">
      <c r="B93" s="109" t="s">
        <v>44</v>
      </c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2:32" x14ac:dyDescent="0.35">
      <c r="B94" s="61"/>
      <c r="C94" s="32" t="s">
        <v>24</v>
      </c>
      <c r="D94" s="32" t="s">
        <v>25</v>
      </c>
      <c r="E94" s="32" t="s">
        <v>26</v>
      </c>
      <c r="F94" s="32" t="s">
        <v>27</v>
      </c>
      <c r="G94" s="32" t="s">
        <v>28</v>
      </c>
      <c r="H94" s="32" t="s">
        <v>29</v>
      </c>
      <c r="I94" s="32" t="s">
        <v>30</v>
      </c>
      <c r="J94" s="32" t="s">
        <v>31</v>
      </c>
      <c r="K94" s="32" t="s">
        <v>32</v>
      </c>
      <c r="L94" s="32" t="s">
        <v>33</v>
      </c>
      <c r="M94" s="32" t="s">
        <v>34</v>
      </c>
      <c r="N94" s="32" t="s">
        <v>35</v>
      </c>
      <c r="O94" s="3" t="s">
        <v>45</v>
      </c>
      <c r="R94"/>
      <c r="S94"/>
      <c r="T94"/>
      <c r="U94"/>
      <c r="V94"/>
      <c r="W94"/>
      <c r="X94"/>
      <c r="Y94"/>
      <c r="Z94"/>
      <c r="AA94"/>
      <c r="AB94"/>
      <c r="AC94" t="s">
        <v>143</v>
      </c>
      <c r="AD94" t="s">
        <v>144</v>
      </c>
      <c r="AE94" t="s">
        <v>145</v>
      </c>
      <c r="AF94" t="s">
        <v>146</v>
      </c>
    </row>
    <row r="95" spans="2:32" x14ac:dyDescent="0.35">
      <c r="B95" s="33" t="s">
        <v>17</v>
      </c>
      <c r="C95" s="40">
        <v>1.3</v>
      </c>
      <c r="D95" s="40">
        <v>1.3</v>
      </c>
      <c r="E95" s="40">
        <v>1.3</v>
      </c>
      <c r="F95" s="40">
        <v>1.3</v>
      </c>
      <c r="G95" s="40">
        <v>1.3</v>
      </c>
      <c r="H95" s="40">
        <v>1.3</v>
      </c>
      <c r="I95" s="40">
        <v>1.3</v>
      </c>
      <c r="J95" s="40">
        <v>1.3</v>
      </c>
      <c r="K95" s="40">
        <v>1.3</v>
      </c>
      <c r="L95" s="40">
        <v>2.6</v>
      </c>
      <c r="M95" s="40">
        <v>2.6</v>
      </c>
      <c r="N95" s="40">
        <v>3.9</v>
      </c>
      <c r="O95" s="14">
        <f>SUM(C95:N95)</f>
        <v>20.8</v>
      </c>
      <c r="R95"/>
      <c r="S95"/>
      <c r="T95"/>
      <c r="U95"/>
      <c r="V95"/>
      <c r="W95"/>
      <c r="X95"/>
      <c r="Y95"/>
      <c r="Z95"/>
      <c r="AA95"/>
      <c r="AB95">
        <v>2016</v>
      </c>
      <c r="AC95">
        <v>20.8</v>
      </c>
      <c r="AD95">
        <v>10.4</v>
      </c>
      <c r="AE95">
        <v>9</v>
      </c>
      <c r="AF95">
        <v>1.2</v>
      </c>
    </row>
    <row r="96" spans="2:32" x14ac:dyDescent="0.35">
      <c r="B96" s="7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4"/>
      <c r="R96"/>
      <c r="S96"/>
      <c r="T96"/>
      <c r="U96"/>
      <c r="V96"/>
      <c r="W96"/>
      <c r="X96"/>
      <c r="Y96"/>
      <c r="Z96"/>
      <c r="AA96"/>
      <c r="AB96">
        <v>2017</v>
      </c>
      <c r="AC96">
        <v>15.600000000000003</v>
      </c>
      <c r="AD96">
        <v>7.8</v>
      </c>
      <c r="AE96">
        <v>9</v>
      </c>
      <c r="AF96">
        <v>0</v>
      </c>
    </row>
    <row r="97" spans="2:32" x14ac:dyDescent="0.35">
      <c r="B97" s="33" t="s">
        <v>18</v>
      </c>
      <c r="C97" s="41">
        <v>1.3</v>
      </c>
      <c r="D97" s="41">
        <v>1.3</v>
      </c>
      <c r="E97" s="41">
        <v>1.3</v>
      </c>
      <c r="F97" s="41">
        <v>1.3</v>
      </c>
      <c r="G97" s="41">
        <v>1.3</v>
      </c>
      <c r="H97" s="41">
        <v>1.3</v>
      </c>
      <c r="I97" s="41">
        <v>1.3</v>
      </c>
      <c r="J97" s="41">
        <v>1.3</v>
      </c>
      <c r="K97" s="41">
        <v>1.3</v>
      </c>
      <c r="L97" s="41">
        <v>1.3</v>
      </c>
      <c r="M97" s="41">
        <v>1.3</v>
      </c>
      <c r="N97" s="41">
        <v>1.3</v>
      </c>
      <c r="O97" s="16">
        <f>SUM(C97:N97)</f>
        <v>15.600000000000003</v>
      </c>
      <c r="R97"/>
      <c r="S97"/>
      <c r="T97"/>
      <c r="U97"/>
      <c r="V97"/>
      <c r="W97"/>
      <c r="X97"/>
      <c r="Y97"/>
      <c r="Z97"/>
      <c r="AA97"/>
      <c r="AB97">
        <v>2018</v>
      </c>
      <c r="AC97">
        <v>15.600000000000003</v>
      </c>
      <c r="AD97">
        <v>7.8</v>
      </c>
      <c r="AE97">
        <v>9</v>
      </c>
      <c r="AF97">
        <v>20</v>
      </c>
    </row>
    <row r="98" spans="2:32" x14ac:dyDescent="0.35">
      <c r="B98" s="7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4"/>
      <c r="R98"/>
      <c r="S98"/>
      <c r="T98"/>
      <c r="U98"/>
      <c r="V98"/>
      <c r="W98"/>
      <c r="X98"/>
      <c r="Y98"/>
      <c r="Z98"/>
      <c r="AA98"/>
      <c r="AB98">
        <v>2019</v>
      </c>
      <c r="AC98">
        <v>15.600000000000003</v>
      </c>
      <c r="AD98">
        <v>7.8</v>
      </c>
      <c r="AE98">
        <v>9</v>
      </c>
      <c r="AF98">
        <v>20</v>
      </c>
    </row>
    <row r="99" spans="2:32" x14ac:dyDescent="0.35">
      <c r="B99" s="33" t="s">
        <v>19</v>
      </c>
      <c r="C99" s="42">
        <v>1.3</v>
      </c>
      <c r="D99" s="42">
        <v>1.3</v>
      </c>
      <c r="E99" s="42">
        <v>1.3</v>
      </c>
      <c r="F99" s="42">
        <v>1.3</v>
      </c>
      <c r="G99" s="42">
        <v>1.3</v>
      </c>
      <c r="H99" s="42">
        <v>1.3</v>
      </c>
      <c r="I99" s="42">
        <v>1.3</v>
      </c>
      <c r="J99" s="42">
        <v>1.3</v>
      </c>
      <c r="K99" s="42">
        <v>1.3</v>
      </c>
      <c r="L99" s="42">
        <v>1.3</v>
      </c>
      <c r="M99" s="42">
        <v>1.3</v>
      </c>
      <c r="N99" s="42">
        <v>1.3</v>
      </c>
      <c r="O99" s="18">
        <f>SUM(C99:N99)</f>
        <v>15.600000000000003</v>
      </c>
      <c r="R99"/>
      <c r="S99"/>
      <c r="T99"/>
      <c r="U99"/>
      <c r="V99"/>
      <c r="W99"/>
      <c r="X99"/>
      <c r="Y99"/>
      <c r="Z99"/>
      <c r="AA99"/>
      <c r="AB99">
        <v>2020</v>
      </c>
      <c r="AC99">
        <v>13.000000000000002</v>
      </c>
      <c r="AD99">
        <v>6.5</v>
      </c>
      <c r="AE99">
        <v>9</v>
      </c>
      <c r="AF99">
        <v>20</v>
      </c>
    </row>
    <row r="100" spans="2:32" x14ac:dyDescent="0.35"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9"/>
      <c r="R100"/>
      <c r="S100"/>
      <c r="T100"/>
      <c r="U100"/>
      <c r="V100"/>
      <c r="W100"/>
      <c r="X100"/>
      <c r="Y100"/>
      <c r="Z100"/>
      <c r="AA100"/>
      <c r="AB100">
        <v>2021</v>
      </c>
      <c r="AC100">
        <v>15.600000000000003</v>
      </c>
      <c r="AD100">
        <v>5.2</v>
      </c>
      <c r="AE100">
        <v>9</v>
      </c>
      <c r="AF100">
        <v>0</v>
      </c>
    </row>
    <row r="101" spans="2:32" x14ac:dyDescent="0.35">
      <c r="B101" s="2" t="s">
        <v>20</v>
      </c>
      <c r="C101" s="56">
        <v>1.3</v>
      </c>
      <c r="D101" s="56">
        <v>1.3</v>
      </c>
      <c r="E101" s="56">
        <v>1.3</v>
      </c>
      <c r="F101" s="56">
        <v>1.3</v>
      </c>
      <c r="G101" s="56">
        <v>1.3</v>
      </c>
      <c r="H101" s="56">
        <v>1.3</v>
      </c>
      <c r="I101" s="56">
        <v>1.3</v>
      </c>
      <c r="J101" s="56">
        <v>1.3</v>
      </c>
      <c r="K101" s="56">
        <v>1.3</v>
      </c>
      <c r="L101" s="56">
        <v>1.3</v>
      </c>
      <c r="M101" s="56">
        <v>1.3</v>
      </c>
      <c r="N101" s="56">
        <v>1.3</v>
      </c>
      <c r="O101" s="20">
        <f>SUM(C101:N101)</f>
        <v>15.600000000000003</v>
      </c>
      <c r="R101"/>
      <c r="S101"/>
      <c r="T101"/>
      <c r="U101"/>
      <c r="V101"/>
      <c r="W101"/>
      <c r="X101"/>
      <c r="Y101"/>
      <c r="Z101"/>
      <c r="AA101"/>
      <c r="AB101"/>
    </row>
    <row r="102" spans="2:32" x14ac:dyDescent="0.35">
      <c r="B102" s="21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23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2:32" x14ac:dyDescent="0.35">
      <c r="B103" s="2" t="s">
        <v>21</v>
      </c>
      <c r="C103" s="58">
        <v>1.3</v>
      </c>
      <c r="D103" s="58">
        <v>1.3</v>
      </c>
      <c r="E103" s="58">
        <v>1.3</v>
      </c>
      <c r="F103" s="58">
        <v>1.3</v>
      </c>
      <c r="G103" s="58"/>
      <c r="H103" s="58">
        <v>1.3</v>
      </c>
      <c r="I103" s="58"/>
      <c r="J103" s="58">
        <v>1.3</v>
      </c>
      <c r="K103" s="58">
        <v>1.3</v>
      </c>
      <c r="L103" s="58">
        <v>1.3</v>
      </c>
      <c r="M103" s="58">
        <v>1.3</v>
      </c>
      <c r="N103" s="58">
        <v>1.3</v>
      </c>
      <c r="O103" s="25">
        <f t="shared" ref="O103" si="10">SUM(C103:N103)</f>
        <v>13.000000000000002</v>
      </c>
      <c r="R103"/>
      <c r="S103"/>
      <c r="T103"/>
      <c r="U103"/>
      <c r="V103"/>
      <c r="W103"/>
      <c r="X103"/>
      <c r="Y103"/>
      <c r="Z103"/>
      <c r="AA103"/>
      <c r="AB103"/>
    </row>
    <row r="104" spans="2:32" x14ac:dyDescent="0.3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3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2:32" x14ac:dyDescent="0.35">
      <c r="B105" s="2" t="s">
        <v>22</v>
      </c>
      <c r="C105" s="59">
        <v>1.3</v>
      </c>
      <c r="D105" s="59">
        <v>1.3</v>
      </c>
      <c r="E105" s="59">
        <v>1.3</v>
      </c>
      <c r="F105" s="59">
        <v>1.3</v>
      </c>
      <c r="G105" s="59">
        <v>1.3</v>
      </c>
      <c r="H105" s="59">
        <v>1.3</v>
      </c>
      <c r="I105" s="59">
        <v>1.3</v>
      </c>
      <c r="J105" s="59">
        <v>1.3</v>
      </c>
      <c r="K105" s="59">
        <v>1.3</v>
      </c>
      <c r="L105" s="59">
        <v>1.3</v>
      </c>
      <c r="M105" s="59">
        <v>1.3</v>
      </c>
      <c r="N105" s="59">
        <v>1.3</v>
      </c>
      <c r="O105" s="28">
        <f t="shared" ref="O105" si="11">SUM(C105:N105)</f>
        <v>15.600000000000003</v>
      </c>
      <c r="R105"/>
      <c r="S105"/>
      <c r="T105"/>
      <c r="U105"/>
      <c r="V105"/>
      <c r="W105"/>
      <c r="X105"/>
      <c r="Y105"/>
      <c r="Z105"/>
      <c r="AA105"/>
      <c r="AB105"/>
    </row>
    <row r="106" spans="2:32" x14ac:dyDescent="0.35"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2:32" x14ac:dyDescent="0.35"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2:32" x14ac:dyDescent="0.35">
      <c r="B108" s="109" t="s">
        <v>46</v>
      </c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2:32" x14ac:dyDescent="0.35">
      <c r="B109" s="61"/>
      <c r="C109" s="32" t="s">
        <v>24</v>
      </c>
      <c r="D109" s="32" t="s">
        <v>25</v>
      </c>
      <c r="E109" s="32" t="s">
        <v>26</v>
      </c>
      <c r="F109" s="32" t="s">
        <v>27</v>
      </c>
      <c r="G109" s="32" t="s">
        <v>28</v>
      </c>
      <c r="H109" s="32" t="s">
        <v>29</v>
      </c>
      <c r="I109" s="32" t="s">
        <v>30</v>
      </c>
      <c r="J109" s="32" t="s">
        <v>31</v>
      </c>
      <c r="K109" s="32" t="s">
        <v>32</v>
      </c>
      <c r="L109" s="32" t="s">
        <v>33</v>
      </c>
      <c r="M109" s="32" t="s">
        <v>34</v>
      </c>
      <c r="N109" s="32" t="s">
        <v>35</v>
      </c>
      <c r="O109" s="3" t="s">
        <v>45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2:32" x14ac:dyDescent="0.35">
      <c r="B110" s="33" t="s">
        <v>17</v>
      </c>
      <c r="C110" s="40">
        <v>1.3</v>
      </c>
      <c r="D110" s="40">
        <v>1.3</v>
      </c>
      <c r="E110" s="40">
        <v>1.3</v>
      </c>
      <c r="F110" s="40"/>
      <c r="G110" s="40">
        <v>1.3</v>
      </c>
      <c r="H110" s="40"/>
      <c r="I110" s="40"/>
      <c r="J110" s="40">
        <v>1.3</v>
      </c>
      <c r="K110" s="40"/>
      <c r="L110" s="40">
        <v>1.3</v>
      </c>
      <c r="M110" s="40">
        <v>1.3</v>
      </c>
      <c r="N110" s="40">
        <v>1.3</v>
      </c>
      <c r="O110" s="14">
        <f>SUM(C110:N110)</f>
        <v>10.4</v>
      </c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2:32" x14ac:dyDescent="0.35">
      <c r="B111" s="7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4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2:32" x14ac:dyDescent="0.35">
      <c r="B112" s="33" t="s">
        <v>18</v>
      </c>
      <c r="C112" s="41">
        <v>1.3</v>
      </c>
      <c r="D112" s="41"/>
      <c r="E112" s="41"/>
      <c r="F112" s="41">
        <v>1.3</v>
      </c>
      <c r="G112" s="41">
        <v>1.3</v>
      </c>
      <c r="H112" s="41"/>
      <c r="I112" s="41">
        <v>1.3</v>
      </c>
      <c r="J112" s="41"/>
      <c r="K112" s="41"/>
      <c r="L112" s="41">
        <v>1.3</v>
      </c>
      <c r="M112" s="41"/>
      <c r="N112" s="41">
        <v>1.3</v>
      </c>
      <c r="O112" s="16">
        <f>SUM(C112:N112)</f>
        <v>7.8</v>
      </c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2:32" x14ac:dyDescent="0.35">
      <c r="B113" s="7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4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2:32" x14ac:dyDescent="0.35">
      <c r="B114" s="33" t="s">
        <v>19</v>
      </c>
      <c r="C114" s="42">
        <v>1.3</v>
      </c>
      <c r="D114" s="42"/>
      <c r="E114" s="42">
        <v>1.3</v>
      </c>
      <c r="F114" s="42"/>
      <c r="G114" s="42">
        <v>1.3</v>
      </c>
      <c r="H114" s="42"/>
      <c r="I114" s="42"/>
      <c r="J114" s="42">
        <v>1.3</v>
      </c>
      <c r="K114" s="42"/>
      <c r="L114" s="42">
        <v>1.3</v>
      </c>
      <c r="M114" s="42"/>
      <c r="N114" s="42">
        <v>1.3</v>
      </c>
      <c r="O114" s="18">
        <f>SUM(C114:N114)</f>
        <v>7.8</v>
      </c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2:3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9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2:32" x14ac:dyDescent="0.35">
      <c r="B116" s="2" t="s">
        <v>20</v>
      </c>
      <c r="C116" s="56">
        <v>1.3</v>
      </c>
      <c r="D116" s="56"/>
      <c r="E116" s="56">
        <v>1.3</v>
      </c>
      <c r="F116" s="56">
        <v>1.3</v>
      </c>
      <c r="G116" s="56">
        <v>1.3</v>
      </c>
      <c r="H116" s="56"/>
      <c r="I116" s="56">
        <v>1.3</v>
      </c>
      <c r="J116" s="56"/>
      <c r="K116" s="56"/>
      <c r="L116" s="56"/>
      <c r="M116" s="56">
        <v>1.3</v>
      </c>
      <c r="N116" s="56"/>
      <c r="O116" s="20">
        <f>SUM(C116:N116)</f>
        <v>7.8</v>
      </c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2:32" x14ac:dyDescent="0.35">
      <c r="B117" s="21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23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2:32" x14ac:dyDescent="0.35">
      <c r="B118" s="2" t="s">
        <v>21</v>
      </c>
      <c r="C118" s="58">
        <v>1.3</v>
      </c>
      <c r="D118" s="58"/>
      <c r="E118" s="58">
        <v>1.3</v>
      </c>
      <c r="F118" s="58"/>
      <c r="G118" s="58"/>
      <c r="H118" s="58"/>
      <c r="I118" s="58">
        <v>1.3</v>
      </c>
      <c r="J118" s="58"/>
      <c r="K118" s="58"/>
      <c r="L118" s="58">
        <v>1.3</v>
      </c>
      <c r="M118" s="58">
        <v>1.3</v>
      </c>
      <c r="N118" s="58"/>
      <c r="O118" s="25">
        <f t="shared" ref="O118" si="12">SUM(C118:N118)</f>
        <v>6.5</v>
      </c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2:32" x14ac:dyDescent="0.35"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3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2:32" x14ac:dyDescent="0.35">
      <c r="B120" s="2" t="s">
        <v>22</v>
      </c>
      <c r="C120" s="59"/>
      <c r="D120" s="59"/>
      <c r="E120" s="59">
        <v>1.3</v>
      </c>
      <c r="F120" s="59"/>
      <c r="G120" s="59"/>
      <c r="H120" s="59"/>
      <c r="I120" s="59">
        <v>1.3</v>
      </c>
      <c r="J120" s="59">
        <v>1.3</v>
      </c>
      <c r="K120" s="59"/>
      <c r="L120" s="59"/>
      <c r="M120" s="59">
        <v>1.3</v>
      </c>
      <c r="N120" s="59"/>
      <c r="O120" s="28">
        <f t="shared" ref="O120" si="13">SUM(C120:N120)</f>
        <v>5.2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2:32" x14ac:dyDescent="0.35"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2:32" x14ac:dyDescent="0.35"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2:32" x14ac:dyDescent="0.35">
      <c r="B123" s="109" t="s">
        <v>47</v>
      </c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2:32" x14ac:dyDescent="0.35">
      <c r="B124" s="61"/>
      <c r="C124" s="32" t="s">
        <v>24</v>
      </c>
      <c r="D124" s="32" t="s">
        <v>25</v>
      </c>
      <c r="E124" s="32" t="s">
        <v>26</v>
      </c>
      <c r="F124" s="32" t="s">
        <v>27</v>
      </c>
      <c r="G124" s="32" t="s">
        <v>28</v>
      </c>
      <c r="H124" s="32" t="s">
        <v>29</v>
      </c>
      <c r="I124" s="32" t="s">
        <v>30</v>
      </c>
      <c r="J124" s="32" t="s">
        <v>31</v>
      </c>
      <c r="K124" s="32" t="s">
        <v>32</v>
      </c>
      <c r="L124" s="32" t="s">
        <v>33</v>
      </c>
      <c r="M124" s="32" t="s">
        <v>34</v>
      </c>
      <c r="N124" s="32" t="s">
        <v>35</v>
      </c>
      <c r="O124" s="3" t="s">
        <v>45</v>
      </c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2:32" x14ac:dyDescent="0.35">
      <c r="B125" s="33" t="s">
        <v>17</v>
      </c>
      <c r="C125" s="40"/>
      <c r="D125" s="40"/>
      <c r="E125" s="40">
        <v>3</v>
      </c>
      <c r="F125" s="40"/>
      <c r="G125" s="40"/>
      <c r="H125" s="40"/>
      <c r="I125" s="40"/>
      <c r="J125" s="40">
        <v>3</v>
      </c>
      <c r="K125" s="40"/>
      <c r="L125" s="40"/>
      <c r="M125" s="40">
        <v>3</v>
      </c>
      <c r="N125" s="40"/>
      <c r="O125" s="14">
        <f>SUM(C125:N125)</f>
        <v>9</v>
      </c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2:32" x14ac:dyDescent="0.35">
      <c r="B126" s="7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4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2:32" x14ac:dyDescent="0.35">
      <c r="B127" s="33" t="s">
        <v>18</v>
      </c>
      <c r="C127" s="41"/>
      <c r="D127" s="41"/>
      <c r="E127" s="41">
        <v>3</v>
      </c>
      <c r="F127" s="41"/>
      <c r="G127" s="41"/>
      <c r="H127" s="41"/>
      <c r="I127" s="41"/>
      <c r="J127" s="41">
        <v>3</v>
      </c>
      <c r="K127" s="41"/>
      <c r="L127" s="41"/>
      <c r="M127" s="41"/>
      <c r="N127" s="41">
        <v>3</v>
      </c>
      <c r="O127" s="16">
        <f>SUM(C127:N127)</f>
        <v>9</v>
      </c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2:32" x14ac:dyDescent="0.35">
      <c r="B128" s="7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4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2:32" x14ac:dyDescent="0.35">
      <c r="B129" s="33" t="s">
        <v>19</v>
      </c>
      <c r="C129" s="42"/>
      <c r="D129" s="42"/>
      <c r="E129" s="42">
        <v>3</v>
      </c>
      <c r="F129" s="42"/>
      <c r="G129" s="42">
        <v>3</v>
      </c>
      <c r="H129" s="42"/>
      <c r="I129" s="42"/>
      <c r="J129" s="42"/>
      <c r="K129" s="42"/>
      <c r="L129" s="42">
        <v>3</v>
      </c>
      <c r="M129" s="42"/>
      <c r="N129" s="42"/>
      <c r="O129" s="18">
        <f>SUM(C129:N129)</f>
        <v>9</v>
      </c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2:3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9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2:32" x14ac:dyDescent="0.35">
      <c r="B131" s="2" t="s">
        <v>20</v>
      </c>
      <c r="C131" s="56"/>
      <c r="D131" s="56"/>
      <c r="E131" s="56"/>
      <c r="F131" s="56">
        <v>3</v>
      </c>
      <c r="G131" s="56"/>
      <c r="H131" s="56"/>
      <c r="I131" s="56">
        <v>3</v>
      </c>
      <c r="J131" s="56"/>
      <c r="K131" s="56"/>
      <c r="L131" s="56">
        <v>3</v>
      </c>
      <c r="M131" s="56"/>
      <c r="N131" s="56"/>
      <c r="O131" s="20">
        <f>SUM(C131:N131)</f>
        <v>9</v>
      </c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2:32" x14ac:dyDescent="0.35">
      <c r="B132" s="21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23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2:32" x14ac:dyDescent="0.35">
      <c r="B133" s="2" t="s">
        <v>21</v>
      </c>
      <c r="C133" s="58">
        <v>3</v>
      </c>
      <c r="D133" s="58"/>
      <c r="E133" s="58"/>
      <c r="F133" s="58"/>
      <c r="G133" s="58"/>
      <c r="H133" s="58"/>
      <c r="I133" s="58"/>
      <c r="J133" s="58"/>
      <c r="K133" s="58">
        <v>3</v>
      </c>
      <c r="L133" s="58"/>
      <c r="M133" s="58"/>
      <c r="N133" s="58">
        <v>3</v>
      </c>
      <c r="O133" s="25">
        <f t="shared" ref="O133" si="14">SUM(C133:N133)</f>
        <v>9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2:32" x14ac:dyDescent="0.35"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3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2:32" x14ac:dyDescent="0.35">
      <c r="B135" s="2" t="s">
        <v>22</v>
      </c>
      <c r="C135" s="59"/>
      <c r="D135" s="59"/>
      <c r="E135" s="59"/>
      <c r="F135" s="59"/>
      <c r="G135" s="59"/>
      <c r="H135" s="59"/>
      <c r="I135" s="59">
        <v>3</v>
      </c>
      <c r="J135" s="59"/>
      <c r="K135" s="59"/>
      <c r="L135" s="59">
        <v>3</v>
      </c>
      <c r="M135" s="59"/>
      <c r="N135" s="59">
        <v>3</v>
      </c>
      <c r="O135" s="28">
        <f t="shared" ref="O135" si="15">SUM(C135:N135)</f>
        <v>9</v>
      </c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2:32" x14ac:dyDescent="0.35"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2:32" x14ac:dyDescent="0.35"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2:32" x14ac:dyDescent="0.35">
      <c r="B138" s="109" t="s">
        <v>48</v>
      </c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2:32" x14ac:dyDescent="0.35">
      <c r="B139" s="61"/>
      <c r="C139" s="32" t="s">
        <v>24</v>
      </c>
      <c r="D139" s="32" t="s">
        <v>25</v>
      </c>
      <c r="E139" s="32" t="s">
        <v>26</v>
      </c>
      <c r="F139" s="32" t="s">
        <v>27</v>
      </c>
      <c r="G139" s="32" t="s">
        <v>28</v>
      </c>
      <c r="H139" s="32" t="s">
        <v>29</v>
      </c>
      <c r="I139" s="32" t="s">
        <v>30</v>
      </c>
      <c r="J139" s="32" t="s">
        <v>31</v>
      </c>
      <c r="K139" s="32" t="s">
        <v>32</v>
      </c>
      <c r="L139" s="32" t="s">
        <v>33</v>
      </c>
      <c r="M139" s="32" t="s">
        <v>34</v>
      </c>
      <c r="N139" s="32" t="s">
        <v>35</v>
      </c>
      <c r="O139" s="3" t="s">
        <v>45</v>
      </c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2:32" x14ac:dyDescent="0.35">
      <c r="B140" s="33" t="s">
        <v>17</v>
      </c>
      <c r="C140" s="40">
        <v>0.2</v>
      </c>
      <c r="D140" s="40">
        <v>0.1</v>
      </c>
      <c r="E140" s="40">
        <v>0.1</v>
      </c>
      <c r="F140" s="40">
        <v>0.1</v>
      </c>
      <c r="G140" s="40">
        <v>0.1</v>
      </c>
      <c r="H140" s="40">
        <v>0.1</v>
      </c>
      <c r="I140" s="40"/>
      <c r="J140" s="40">
        <v>0.1</v>
      </c>
      <c r="K140" s="40"/>
      <c r="L140" s="40"/>
      <c r="M140" s="40">
        <v>0.2</v>
      </c>
      <c r="N140" s="40">
        <v>0.2</v>
      </c>
      <c r="O140" s="14">
        <f>SUM(C140:N140)</f>
        <v>1.2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2:32" x14ac:dyDescent="0.35">
      <c r="B141" s="7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4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2:32" x14ac:dyDescent="0.35">
      <c r="B142" s="33" t="s">
        <v>18</v>
      </c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16">
        <f>SUM(C142:N142)</f>
        <v>0</v>
      </c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2:32" x14ac:dyDescent="0.35">
      <c r="B143" s="7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4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2:32" x14ac:dyDescent="0.35">
      <c r="B144" s="33" t="s">
        <v>19</v>
      </c>
      <c r="C144" s="42"/>
      <c r="D144" s="42"/>
      <c r="E144" s="42"/>
      <c r="F144" s="42"/>
      <c r="G144" s="42">
        <v>20</v>
      </c>
      <c r="H144" s="42"/>
      <c r="I144" s="42"/>
      <c r="J144" s="42"/>
      <c r="K144" s="42"/>
      <c r="L144" s="42"/>
      <c r="M144" s="42"/>
      <c r="N144" s="42"/>
      <c r="O144" s="18">
        <f>SUM(C144:N144)</f>
        <v>20</v>
      </c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2:3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9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2:32" x14ac:dyDescent="0.35">
      <c r="B146" s="2" t="s">
        <v>20</v>
      </c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>
        <v>20</v>
      </c>
      <c r="N146" s="56"/>
      <c r="O146" s="20">
        <f>SUM(C146:N146)</f>
        <v>20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2:32" x14ac:dyDescent="0.35">
      <c r="B147" s="21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23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2:32" x14ac:dyDescent="0.35">
      <c r="B148" s="2" t="s">
        <v>21</v>
      </c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>
        <v>20</v>
      </c>
      <c r="O148" s="25">
        <f t="shared" ref="O148" si="16">SUM(C148:N148)</f>
        <v>20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2:32" x14ac:dyDescent="0.35"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3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2:32" x14ac:dyDescent="0.35">
      <c r="B150" s="2" t="s">
        <v>22</v>
      </c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28">
        <f t="shared" ref="O150" si="17">SUM(C150:N150)</f>
        <v>0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2:32" x14ac:dyDescent="0.35"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2:32" x14ac:dyDescent="0.35"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2:32" x14ac:dyDescent="0.35">
      <c r="B153" s="109" t="s">
        <v>49</v>
      </c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2:32" x14ac:dyDescent="0.35">
      <c r="B154" s="61"/>
      <c r="C154" s="32" t="s">
        <v>24</v>
      </c>
      <c r="D154" s="32" t="s">
        <v>25</v>
      </c>
      <c r="E154" s="32" t="s">
        <v>26</v>
      </c>
      <c r="F154" s="32" t="s">
        <v>27</v>
      </c>
      <c r="G154" s="32" t="s">
        <v>28</v>
      </c>
      <c r="H154" s="32" t="s">
        <v>29</v>
      </c>
      <c r="I154" s="32" t="s">
        <v>30</v>
      </c>
      <c r="J154" s="32" t="s">
        <v>31</v>
      </c>
      <c r="K154" s="32" t="s">
        <v>32</v>
      </c>
      <c r="L154" s="32" t="s">
        <v>33</v>
      </c>
      <c r="M154" s="32" t="s">
        <v>34</v>
      </c>
      <c r="N154" s="32" t="s">
        <v>35</v>
      </c>
      <c r="O154" s="3" t="s">
        <v>50</v>
      </c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2:32" x14ac:dyDescent="0.35">
      <c r="B155" s="33" t="s">
        <v>17</v>
      </c>
      <c r="C155" s="40"/>
      <c r="D155" s="40"/>
      <c r="E155" s="40">
        <v>4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14">
        <f>SUM(C155:N155)</f>
        <v>4</v>
      </c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2:32" x14ac:dyDescent="0.35">
      <c r="B156" s="7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4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2:32" x14ac:dyDescent="0.35">
      <c r="B157" s="33" t="s">
        <v>18</v>
      </c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>
        <v>4</v>
      </c>
      <c r="O157" s="16">
        <f>SUM(C157:N157)</f>
        <v>4</v>
      </c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2:32" x14ac:dyDescent="0.35">
      <c r="B158" s="7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4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2:32" x14ac:dyDescent="0.35">
      <c r="B159" s="33" t="s">
        <v>19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18">
        <f>SUM(C159:N159)</f>
        <v>0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2:3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9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2:32" x14ac:dyDescent="0.35">
      <c r="B161" s="2" t="s">
        <v>20</v>
      </c>
      <c r="C161" s="56">
        <v>4</v>
      </c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20">
        <f>SUM(C161:N161)</f>
        <v>4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2:32" x14ac:dyDescent="0.35">
      <c r="B162" s="21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23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2:32" x14ac:dyDescent="0.35">
      <c r="B163" s="2" t="s">
        <v>21</v>
      </c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25">
        <f t="shared" ref="O163" si="18">SUM(C163:N163)</f>
        <v>0</v>
      </c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2:32" x14ac:dyDescent="0.35"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3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2:32" x14ac:dyDescent="0.35">
      <c r="B165" s="2" t="s">
        <v>22</v>
      </c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28">
        <f t="shared" ref="O165" si="19">SUM(C165:N165)</f>
        <v>0</v>
      </c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2:32" customFormat="1" ht="14" x14ac:dyDescent="0.3"/>
    <row r="167" spans="2:32" customFormat="1" ht="14" x14ac:dyDescent="0.3"/>
    <row r="168" spans="2:32" customFormat="1" ht="14" x14ac:dyDescent="0.3"/>
    <row r="169" spans="2:32" customFormat="1" ht="14" x14ac:dyDescent="0.3"/>
    <row r="170" spans="2:32" customFormat="1" ht="14" x14ac:dyDescent="0.3"/>
    <row r="171" spans="2:32" customFormat="1" ht="14" x14ac:dyDescent="0.3"/>
    <row r="172" spans="2:32" customFormat="1" ht="14" x14ac:dyDescent="0.3"/>
    <row r="173" spans="2:32" customFormat="1" ht="14" x14ac:dyDescent="0.3"/>
    <row r="174" spans="2:32" customFormat="1" ht="14" x14ac:dyDescent="0.3"/>
    <row r="175" spans="2:32" customFormat="1" ht="14" x14ac:dyDescent="0.3"/>
    <row r="176" spans="2:32" customFormat="1" ht="14" x14ac:dyDescent="0.3"/>
    <row r="177" customFormat="1" ht="14" x14ac:dyDescent="0.3"/>
    <row r="178" customFormat="1" ht="14" x14ac:dyDescent="0.3"/>
    <row r="179" customFormat="1" ht="14" x14ac:dyDescent="0.3"/>
    <row r="180" customFormat="1" ht="14" x14ac:dyDescent="0.3"/>
    <row r="181" customFormat="1" ht="14" x14ac:dyDescent="0.3"/>
    <row r="182" customFormat="1" ht="14" x14ac:dyDescent="0.3"/>
    <row r="183" customFormat="1" ht="14" x14ac:dyDescent="0.3"/>
    <row r="184" customFormat="1" ht="14" x14ac:dyDescent="0.3"/>
    <row r="185" customFormat="1" ht="14" x14ac:dyDescent="0.3"/>
    <row r="186" customFormat="1" ht="14" x14ac:dyDescent="0.3"/>
    <row r="187" customFormat="1" ht="14" x14ac:dyDescent="0.3"/>
    <row r="188" customFormat="1" ht="14" x14ac:dyDescent="0.3"/>
    <row r="189" customFormat="1" ht="14" x14ac:dyDescent="0.3"/>
    <row r="190" customFormat="1" ht="14" x14ac:dyDescent="0.3"/>
    <row r="191" customFormat="1" ht="14" x14ac:dyDescent="0.3"/>
    <row r="192" customFormat="1" ht="14" x14ac:dyDescent="0.3"/>
    <row r="193" customFormat="1" ht="14" x14ac:dyDescent="0.3"/>
    <row r="194" customFormat="1" ht="14" x14ac:dyDescent="0.3"/>
    <row r="195" customFormat="1" ht="14" x14ac:dyDescent="0.3"/>
    <row r="196" customFormat="1" ht="14" x14ac:dyDescent="0.3"/>
    <row r="197" customFormat="1" ht="14" x14ac:dyDescent="0.3"/>
    <row r="198" customFormat="1" ht="14" x14ac:dyDescent="0.3"/>
    <row r="199" customFormat="1" ht="14" x14ac:dyDescent="0.3"/>
    <row r="200" customFormat="1" ht="14" x14ac:dyDescent="0.3"/>
    <row r="201" customFormat="1" ht="14" x14ac:dyDescent="0.3"/>
    <row r="202" customFormat="1" ht="14" x14ac:dyDescent="0.3"/>
    <row r="203" customFormat="1" ht="14" x14ac:dyDescent="0.3"/>
    <row r="204" customFormat="1" ht="14" x14ac:dyDescent="0.3"/>
    <row r="205" customFormat="1" ht="14" x14ac:dyDescent="0.3"/>
    <row r="206" customFormat="1" ht="14" x14ac:dyDescent="0.3"/>
    <row r="207" customFormat="1" ht="14" x14ac:dyDescent="0.3"/>
    <row r="208" customFormat="1" ht="14" x14ac:dyDescent="0.3"/>
    <row r="209" customFormat="1" ht="14" x14ac:dyDescent="0.3"/>
    <row r="210" customFormat="1" ht="14" x14ac:dyDescent="0.3"/>
    <row r="211" customFormat="1" ht="14" x14ac:dyDescent="0.3"/>
    <row r="212" customFormat="1" ht="14" x14ac:dyDescent="0.3"/>
    <row r="213" customFormat="1" ht="14" x14ac:dyDescent="0.3"/>
    <row r="214" customFormat="1" ht="14" x14ac:dyDescent="0.3"/>
    <row r="215" customFormat="1" ht="14" x14ac:dyDescent="0.3"/>
    <row r="216" customFormat="1" ht="14" x14ac:dyDescent="0.3"/>
    <row r="217" customFormat="1" ht="14" x14ac:dyDescent="0.3"/>
    <row r="218" customFormat="1" ht="14" x14ac:dyDescent="0.3"/>
    <row r="219" customFormat="1" ht="14" x14ac:dyDescent="0.3"/>
    <row r="220" customFormat="1" ht="14" x14ac:dyDescent="0.3"/>
    <row r="221" customFormat="1" ht="14" x14ac:dyDescent="0.3"/>
    <row r="222" customFormat="1" ht="14" x14ac:dyDescent="0.3"/>
    <row r="223" customFormat="1" ht="14" x14ac:dyDescent="0.3"/>
    <row r="224" customFormat="1" ht="14" x14ac:dyDescent="0.3"/>
    <row r="225" customFormat="1" ht="14" x14ac:dyDescent="0.3"/>
    <row r="226" customFormat="1" ht="14" x14ac:dyDescent="0.3"/>
    <row r="227" customFormat="1" ht="14" x14ac:dyDescent="0.3"/>
  </sheetData>
  <mergeCells count="10">
    <mergeCell ref="B108:O108"/>
    <mergeCell ref="B123:O123"/>
    <mergeCell ref="B138:O138"/>
    <mergeCell ref="B153:O153"/>
    <mergeCell ref="B1:O1"/>
    <mergeCell ref="B20:O20"/>
    <mergeCell ref="B40:O40"/>
    <mergeCell ref="B59:O59"/>
    <mergeCell ref="B76:O76"/>
    <mergeCell ref="B93:O93"/>
  </mergeCells>
  <conditionalFormatting sqref="C33:N3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{80E2C53E-C936-4298-AED3-FE0518813133}</x14:id>
        </ext>
      </extLst>
    </cfRule>
  </conditionalFormatting>
  <conditionalFormatting sqref="C31:N3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{2EB962B1-FD38-47DB-8622-F2E44634D1FF}</x14:id>
        </ext>
      </extLst>
    </cfRule>
  </conditionalFormatting>
  <conditionalFormatting sqref="C29:N2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{0AE99FA2-B2A8-4C05-A21C-E175170EBDDD}</x14:id>
        </ext>
      </extLst>
    </cfRule>
  </conditionalFormatting>
  <conditionalFormatting sqref="C27:N27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{A8AADF1A-503E-4A4E-BE2B-6553F9D08554}</x14:id>
        </ext>
      </extLst>
    </cfRule>
  </conditionalFormatting>
  <conditionalFormatting sqref="C25:N2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{50FFD4A0-EAFD-460A-A8B9-510B29E30821}</x14:id>
        </ext>
      </extLst>
    </cfRule>
  </conditionalFormatting>
  <conditionalFormatting sqref="C23:N2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{9CA1D514-FF80-4CD9-A9BC-3755AD1D6A62}</x14:id>
        </ext>
      </extLst>
    </cfRule>
  </conditionalFormatting>
  <conditionalFormatting sqref="C35:N35 C38:N3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{B92F63ED-C4F8-407F-BADB-B03CC18A4E12}</x14:id>
        </ext>
      </extLst>
    </cfRule>
  </conditionalFormatting>
  <conditionalFormatting sqref="C37:N3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{346412E2-2BD2-4D00-A45E-EB135191EC9F}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E2C53E-C936-4298-AED3-FE05188131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C33:N33</xm:sqref>
        </x14:conditionalFormatting>
        <x14:conditionalFormatting xmlns:xm="http://schemas.microsoft.com/office/excel/2006/main">
          <x14:cfRule type="dataBar" id="{2EB962B1-FD38-47DB-8622-F2E44634D1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C31:N31</xm:sqref>
        </x14:conditionalFormatting>
        <x14:conditionalFormatting xmlns:xm="http://schemas.microsoft.com/office/excel/2006/main">
          <x14:cfRule type="dataBar" id="{0AE99FA2-B2A8-4C05-A21C-E175170EBD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C29:N29</xm:sqref>
        </x14:conditionalFormatting>
        <x14:conditionalFormatting xmlns:xm="http://schemas.microsoft.com/office/excel/2006/main">
          <x14:cfRule type="dataBar" id="{A8AADF1A-503E-4A4E-BE2B-6553F9D085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C27:N27</xm:sqref>
        </x14:conditionalFormatting>
        <x14:conditionalFormatting xmlns:xm="http://schemas.microsoft.com/office/excel/2006/main">
          <x14:cfRule type="dataBar" id="{50FFD4A0-EAFD-460A-A8B9-510B29E308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C25:N25</xm:sqref>
        </x14:conditionalFormatting>
        <x14:conditionalFormatting xmlns:xm="http://schemas.microsoft.com/office/excel/2006/main">
          <x14:cfRule type="dataBar" id="{9CA1D514-FF80-4CD9-A9BC-3755AD1D6A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C23:N23</xm:sqref>
        </x14:conditionalFormatting>
        <x14:conditionalFormatting xmlns:xm="http://schemas.microsoft.com/office/excel/2006/main">
          <x14:cfRule type="dataBar" id="{B92F63ED-C4F8-407F-BADB-B03CC18A4E1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C35:N35 C38:N38</xm:sqref>
        </x14:conditionalFormatting>
        <x14:conditionalFormatting xmlns:xm="http://schemas.microsoft.com/office/excel/2006/main">
          <x14:cfRule type="dataBar" id="{346412E2-2BD2-4D00-A45E-EB135191EC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C37:N37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ENERGIAKULU</vt:lpstr>
      <vt:lpstr>NÄIDUD</vt:lpstr>
      <vt:lpstr>Tartu ilm</vt:lpstr>
      <vt:lpstr>aruanne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Aedviir</dc:creator>
  <cp:lastModifiedBy>Eeva Kirsipuu-Vadi</cp:lastModifiedBy>
  <dcterms:created xsi:type="dcterms:W3CDTF">2022-02-01T08:30:40Z</dcterms:created>
  <dcterms:modified xsi:type="dcterms:W3CDTF">2022-02-17T10:03:25Z</dcterms:modified>
</cp:coreProperties>
</file>